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GSEL\Desktop\2021-2022\FOOTBALL\"/>
    </mc:Choice>
  </mc:AlternateContent>
  <bookViews>
    <workbookView xWindow="0" yWindow="0" windowWidth="10650" windowHeight="11490" tabRatio="911" activeTab="1"/>
  </bookViews>
  <sheets>
    <sheet name="Calendrier général" sheetId="38" r:id="rId1"/>
    <sheet name="Calendrier BG" sheetId="1" r:id="rId2"/>
    <sheet name="Cls B1" sheetId="34" r:id="rId3"/>
    <sheet name="Cls B2 et B3" sheetId="35" r:id="rId4"/>
    <sheet name="Calendrier MG" sheetId="32" r:id="rId5"/>
    <sheet name="Cls MG" sheetId="37" r:id="rId6"/>
    <sheet name="Calendriers CG et JG" sheetId="33" r:id="rId7"/>
    <sheet name="Cls CG et JG" sheetId="40" r:id="rId8"/>
    <sheet name="Classements" sheetId="3" r:id="rId9"/>
    <sheet name="Coupe BG" sheetId="25" r:id="rId10"/>
    <sheet name="Coupe MG" sheetId="27" r:id="rId11"/>
    <sheet name="Indispos profs" sheetId="6" r:id="rId12"/>
    <sheet name="Listing profs" sheetId="30" r:id="rId13"/>
    <sheet name="Installations" sheetId="12" r:id="rId14"/>
  </sheets>
  <definedNames>
    <definedName name="_xlnm.Print_Area" localSheetId="1">'Calendrier BG'!$B:$I</definedName>
  </definedNames>
  <calcPr calcId="152511"/>
</workbook>
</file>

<file path=xl/calcChain.xml><?xml version="1.0" encoding="utf-8"?>
<calcChain xmlns="http://schemas.openxmlformats.org/spreadsheetml/2006/main">
  <c r="P5" i="3" l="1"/>
  <c r="Q5" i="3"/>
  <c r="R5" i="3"/>
  <c r="S5" i="3"/>
  <c r="T5" i="3"/>
  <c r="U5" i="3"/>
  <c r="V5" i="3"/>
  <c r="W5" i="3"/>
  <c r="P6" i="3"/>
  <c r="Q6" i="3"/>
  <c r="R6" i="3"/>
  <c r="S6" i="3"/>
  <c r="T6" i="3"/>
  <c r="U6" i="3"/>
  <c r="V6" i="3"/>
  <c r="W6" i="3"/>
  <c r="P7" i="3"/>
  <c r="Q7" i="3"/>
  <c r="R7" i="3"/>
  <c r="S7" i="3"/>
  <c r="T7" i="3"/>
  <c r="U7" i="3"/>
  <c r="V7" i="3"/>
  <c r="W7" i="3"/>
  <c r="P8" i="3"/>
  <c r="Q8" i="3"/>
  <c r="R8" i="3"/>
  <c r="S8" i="3"/>
  <c r="T8" i="3"/>
  <c r="U8" i="3"/>
  <c r="V8" i="3"/>
  <c r="W8" i="3"/>
  <c r="P9" i="3"/>
  <c r="Q9" i="3"/>
  <c r="R9" i="3"/>
  <c r="S9" i="3"/>
  <c r="T9" i="3"/>
  <c r="U9" i="3"/>
  <c r="V9" i="3"/>
  <c r="W9" i="3"/>
  <c r="P10" i="3"/>
  <c r="Q10" i="3"/>
  <c r="R10" i="3"/>
  <c r="S10" i="3"/>
  <c r="T10" i="3"/>
  <c r="U10" i="3"/>
  <c r="V10" i="3"/>
  <c r="W10" i="3"/>
  <c r="P11" i="3"/>
  <c r="Q11" i="3"/>
  <c r="R11" i="3"/>
  <c r="S11" i="3"/>
  <c r="T11" i="3"/>
  <c r="U11" i="3"/>
  <c r="V11" i="3"/>
  <c r="W11" i="3"/>
  <c r="P12" i="3"/>
  <c r="Q12" i="3"/>
  <c r="R12" i="3"/>
  <c r="S12" i="3"/>
  <c r="T12" i="3"/>
  <c r="U12" i="3"/>
  <c r="V12" i="3"/>
  <c r="W12" i="3"/>
  <c r="P13" i="3"/>
  <c r="Q13" i="3"/>
  <c r="R13" i="3"/>
  <c r="S13" i="3"/>
  <c r="T13" i="3"/>
  <c r="U13" i="3"/>
  <c r="V13" i="3"/>
  <c r="W13" i="3"/>
  <c r="P14" i="3"/>
  <c r="Q14" i="3"/>
  <c r="R14" i="3"/>
  <c r="S14" i="3"/>
  <c r="T14" i="3"/>
  <c r="U14" i="3"/>
  <c r="V14" i="3"/>
  <c r="W14" i="3"/>
  <c r="P15" i="3"/>
  <c r="Q15" i="3"/>
  <c r="R15" i="3"/>
  <c r="S15" i="3"/>
  <c r="T15" i="3"/>
  <c r="U15" i="3"/>
  <c r="V15" i="3"/>
  <c r="W15" i="3"/>
  <c r="P16" i="3"/>
  <c r="Q16" i="3"/>
  <c r="R16" i="3"/>
  <c r="S16" i="3"/>
  <c r="T16" i="3"/>
  <c r="U16" i="3"/>
  <c r="V16" i="3"/>
  <c r="W16" i="3"/>
  <c r="O6" i="3"/>
  <c r="O7" i="3"/>
  <c r="O8" i="3"/>
  <c r="O9" i="3"/>
  <c r="O10" i="3"/>
  <c r="O11" i="3"/>
  <c r="O12" i="3"/>
  <c r="O13" i="3"/>
  <c r="O14" i="3"/>
  <c r="O15" i="3"/>
  <c r="O16" i="3"/>
  <c r="O5" i="3"/>
  <c r="N6" i="3"/>
  <c r="N7" i="3"/>
  <c r="N8" i="3"/>
  <c r="N9" i="3"/>
  <c r="N10" i="3"/>
  <c r="N11" i="3"/>
  <c r="N12" i="3"/>
  <c r="N13" i="3"/>
  <c r="N14" i="3"/>
  <c r="N15" i="3"/>
  <c r="N16" i="3"/>
  <c r="N5" i="3"/>
  <c r="M28" i="38"/>
  <c r="N28" i="38"/>
  <c r="M29" i="38"/>
  <c r="N29" i="38"/>
  <c r="M30" i="38"/>
  <c r="N30" i="38"/>
  <c r="M31" i="38"/>
  <c r="N31" i="38"/>
  <c r="M32" i="38"/>
  <c r="N32" i="38"/>
  <c r="M33" i="38"/>
  <c r="N33" i="38"/>
  <c r="M34" i="38"/>
  <c r="N34" i="38"/>
  <c r="M35" i="38"/>
  <c r="N35" i="38"/>
  <c r="M36" i="38"/>
  <c r="N36" i="38"/>
  <c r="M37" i="38"/>
  <c r="N37" i="38"/>
  <c r="N27" i="38"/>
  <c r="M27" i="38"/>
  <c r="C28" i="38"/>
  <c r="D28" i="38"/>
  <c r="C29" i="38"/>
  <c r="D29" i="38"/>
  <c r="C30" i="38"/>
  <c r="D30" i="38"/>
  <c r="C31" i="38"/>
  <c r="D31" i="38"/>
  <c r="C32" i="38"/>
  <c r="D32" i="38"/>
  <c r="C33" i="38"/>
  <c r="D33" i="38"/>
  <c r="C34" i="38"/>
  <c r="D34" i="38"/>
  <c r="C35" i="38"/>
  <c r="D35" i="38"/>
  <c r="D27" i="38"/>
  <c r="C27" i="38"/>
  <c r="H39" i="38"/>
  <c r="G39" i="38"/>
  <c r="H37" i="38"/>
  <c r="G37" i="38"/>
  <c r="G29" i="1"/>
  <c r="H29" i="1"/>
  <c r="G30" i="1"/>
  <c r="H30" i="1"/>
  <c r="G31" i="1"/>
  <c r="H31" i="1"/>
  <c r="G32" i="1"/>
  <c r="H32" i="1"/>
  <c r="G33" i="1"/>
  <c r="H33" i="1"/>
  <c r="C32" i="1"/>
  <c r="D32" i="1"/>
  <c r="C33" i="1"/>
  <c r="D33" i="1"/>
  <c r="H21" i="38"/>
  <c r="G21" i="38"/>
  <c r="H19" i="38"/>
  <c r="G19" i="38"/>
  <c r="G17" i="1"/>
  <c r="H17" i="1"/>
  <c r="G99" i="35"/>
  <c r="F99" i="35"/>
  <c r="F98" i="35"/>
  <c r="G98" i="35"/>
  <c r="G97" i="35"/>
  <c r="F97" i="35"/>
  <c r="F96" i="35"/>
  <c r="G96" i="35"/>
  <c r="G95" i="35"/>
  <c r="F95" i="35"/>
  <c r="G94" i="35"/>
  <c r="F94" i="35"/>
  <c r="F93" i="35"/>
  <c r="G93" i="35"/>
  <c r="G92" i="35"/>
  <c r="F92" i="35"/>
  <c r="G91" i="35"/>
  <c r="F91" i="35"/>
  <c r="F90" i="35"/>
  <c r="G90" i="35"/>
  <c r="G89" i="35"/>
  <c r="F89" i="35"/>
  <c r="G88" i="35"/>
  <c r="F88" i="35"/>
  <c r="G87" i="35"/>
  <c r="F87" i="35"/>
  <c r="G86" i="35"/>
  <c r="F86" i="35"/>
  <c r="G85" i="35"/>
  <c r="F85" i="35"/>
  <c r="Q84" i="35"/>
  <c r="P84" i="35"/>
  <c r="R84" i="35" s="1"/>
  <c r="L84" i="35"/>
  <c r="F84" i="35"/>
  <c r="G84" i="35"/>
  <c r="Q83" i="35"/>
  <c r="P83" i="35"/>
  <c r="R83" i="35" s="1"/>
  <c r="L83" i="35"/>
  <c r="G83" i="35"/>
  <c r="F83" i="35"/>
  <c r="Q82" i="35"/>
  <c r="P82" i="35"/>
  <c r="R82" i="35" s="1"/>
  <c r="L82" i="35"/>
  <c r="F82" i="35"/>
  <c r="G82" i="35"/>
  <c r="Q81" i="35"/>
  <c r="P81" i="35"/>
  <c r="R81" i="35" s="1"/>
  <c r="L81" i="35"/>
  <c r="G81" i="35"/>
  <c r="F81" i="35"/>
  <c r="Q80" i="35"/>
  <c r="P80" i="35"/>
  <c r="R80" i="35" s="1"/>
  <c r="L80" i="35"/>
  <c r="F80" i="35"/>
  <c r="G80" i="35"/>
  <c r="G74" i="35"/>
  <c r="F74" i="35"/>
  <c r="F73" i="35"/>
  <c r="G73" i="35"/>
  <c r="G72" i="35"/>
  <c r="F72" i="35"/>
  <c r="F71" i="35"/>
  <c r="G71" i="35"/>
  <c r="G70" i="35"/>
  <c r="F70" i="35"/>
  <c r="G69" i="35"/>
  <c r="F69" i="35"/>
  <c r="G68" i="35"/>
  <c r="F68" i="35"/>
  <c r="G67" i="35"/>
  <c r="F67" i="35"/>
  <c r="G66" i="35"/>
  <c r="F66" i="35"/>
  <c r="F65" i="35"/>
  <c r="G65" i="35"/>
  <c r="G64" i="35"/>
  <c r="F64" i="35"/>
  <c r="G63" i="35"/>
  <c r="F63" i="35"/>
  <c r="G62" i="35"/>
  <c r="F62" i="35"/>
  <c r="G61" i="35"/>
  <c r="F61" i="35"/>
  <c r="G60" i="35"/>
  <c r="F60" i="35"/>
  <c r="Q59" i="35"/>
  <c r="P59" i="35"/>
  <c r="R59" i="35" s="1"/>
  <c r="L59" i="35"/>
  <c r="F59" i="35"/>
  <c r="G59" i="35"/>
  <c r="Q58" i="35"/>
  <c r="P58" i="35"/>
  <c r="R58" i="35" s="1"/>
  <c r="L58" i="35"/>
  <c r="G58" i="35"/>
  <c r="F58" i="35"/>
  <c r="Q57" i="35"/>
  <c r="P57" i="35"/>
  <c r="R57" i="35" s="1"/>
  <c r="L57" i="35"/>
  <c r="F57" i="35"/>
  <c r="G57" i="35"/>
  <c r="R56" i="35"/>
  <c r="Q56" i="35"/>
  <c r="P56" i="35"/>
  <c r="L56" i="35"/>
  <c r="G56" i="35"/>
  <c r="F56" i="35"/>
  <c r="Q55" i="35"/>
  <c r="P55" i="35"/>
  <c r="R55" i="35" s="1"/>
  <c r="L55" i="35"/>
  <c r="G55" i="35"/>
  <c r="F55" i="35"/>
  <c r="O84" i="35" l="1"/>
  <c r="O81" i="35"/>
  <c r="O80" i="35"/>
  <c r="O83" i="35"/>
  <c r="O58" i="35"/>
  <c r="O56" i="35"/>
  <c r="O59" i="35"/>
  <c r="O57" i="35"/>
  <c r="O55" i="35"/>
  <c r="O82" i="35"/>
  <c r="D59" i="1"/>
  <c r="C59" i="1"/>
  <c r="D58" i="1"/>
  <c r="C58" i="1"/>
  <c r="D57" i="1"/>
  <c r="C57" i="1"/>
  <c r="H55" i="1"/>
  <c r="G55" i="1"/>
  <c r="D55" i="1"/>
  <c r="C55" i="1"/>
  <c r="D54" i="1"/>
  <c r="C54" i="1"/>
  <c r="H53" i="1"/>
  <c r="G53" i="1"/>
  <c r="D53" i="1"/>
  <c r="C53" i="1"/>
  <c r="H51" i="1"/>
  <c r="G51" i="1"/>
  <c r="D51" i="1"/>
  <c r="C51" i="1"/>
  <c r="H50" i="1"/>
  <c r="G50" i="1"/>
  <c r="D50" i="1"/>
  <c r="C50" i="1"/>
  <c r="H49" i="1"/>
  <c r="G49" i="1"/>
  <c r="D49" i="1"/>
  <c r="C49" i="1"/>
  <c r="H48" i="1"/>
  <c r="G48" i="1"/>
  <c r="D48" i="1"/>
  <c r="C48" i="1"/>
  <c r="H47" i="1"/>
  <c r="G47" i="1"/>
  <c r="D47" i="1"/>
  <c r="C47" i="1"/>
  <c r="H46" i="1"/>
  <c r="G46" i="1"/>
  <c r="D46" i="1"/>
  <c r="C46" i="1"/>
  <c r="H45" i="1"/>
  <c r="G45" i="1"/>
  <c r="D45" i="1"/>
  <c r="C45" i="1"/>
  <c r="H39" i="1"/>
  <c r="G39" i="1"/>
  <c r="H37" i="1"/>
  <c r="G37" i="1"/>
  <c r="H35" i="1"/>
  <c r="G35" i="1"/>
  <c r="D35" i="1"/>
  <c r="C35" i="1"/>
  <c r="H34" i="1"/>
  <c r="G34" i="1"/>
  <c r="D34" i="1"/>
  <c r="C34" i="1"/>
  <c r="H28" i="1"/>
  <c r="G28" i="1"/>
  <c r="H27" i="1"/>
  <c r="G27" i="1"/>
  <c r="H21" i="1"/>
  <c r="G21" i="1"/>
  <c r="H19" i="1"/>
  <c r="G19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46" i="32"/>
  <c r="G46" i="32"/>
  <c r="D46" i="32"/>
  <c r="C46" i="32"/>
  <c r="H45" i="32"/>
  <c r="G45" i="32"/>
  <c r="D45" i="32"/>
  <c r="C45" i="32"/>
  <c r="H44" i="32"/>
  <c r="G44" i="32"/>
  <c r="D44" i="32"/>
  <c r="C44" i="32"/>
  <c r="H43" i="32"/>
  <c r="G43" i="32"/>
  <c r="D43" i="32"/>
  <c r="C43" i="32"/>
  <c r="H42" i="32"/>
  <c r="G42" i="32"/>
  <c r="D42" i="32"/>
  <c r="C42" i="32"/>
  <c r="H41" i="32"/>
  <c r="G41" i="32"/>
  <c r="D41" i="32"/>
  <c r="C41" i="32"/>
  <c r="H40" i="32"/>
  <c r="G40" i="32"/>
  <c r="D40" i="32"/>
  <c r="C40" i="32"/>
  <c r="H39" i="32"/>
  <c r="G39" i="32"/>
  <c r="D39" i="32"/>
  <c r="C39" i="32"/>
  <c r="H38" i="32"/>
  <c r="G38" i="32"/>
  <c r="D38" i="32"/>
  <c r="C38" i="32"/>
  <c r="H37" i="32"/>
  <c r="G37" i="32"/>
  <c r="D37" i="32"/>
  <c r="C37" i="32"/>
  <c r="H36" i="32"/>
  <c r="G36" i="32"/>
  <c r="D36" i="32"/>
  <c r="C36" i="32"/>
  <c r="H35" i="32"/>
  <c r="G35" i="32"/>
  <c r="D35" i="32"/>
  <c r="C35" i="32"/>
  <c r="H33" i="32"/>
  <c r="G33" i="32"/>
  <c r="H32" i="32"/>
  <c r="G32" i="32"/>
  <c r="H31" i="32"/>
  <c r="G31" i="32"/>
  <c r="H30" i="32"/>
  <c r="G30" i="32"/>
  <c r="H29" i="32"/>
  <c r="G29" i="32"/>
  <c r="H28" i="32"/>
  <c r="G28" i="32"/>
  <c r="H27" i="32"/>
  <c r="G27" i="32"/>
  <c r="H26" i="32"/>
  <c r="G26" i="32"/>
  <c r="H25" i="32"/>
  <c r="G25" i="32"/>
  <c r="H24" i="32"/>
  <c r="G24" i="32"/>
  <c r="H23" i="32"/>
  <c r="G23" i="32"/>
  <c r="H21" i="32"/>
  <c r="G21" i="32"/>
  <c r="H20" i="32"/>
  <c r="G20" i="32"/>
  <c r="H19" i="32"/>
  <c r="G19" i="32"/>
  <c r="H18" i="32"/>
  <c r="G18" i="32"/>
  <c r="H17" i="32"/>
  <c r="G17" i="32"/>
  <c r="H16" i="32"/>
  <c r="G16" i="32"/>
  <c r="H15" i="32"/>
  <c r="G15" i="32"/>
  <c r="H14" i="32"/>
  <c r="G14" i="32"/>
  <c r="H13" i="32"/>
  <c r="G13" i="32"/>
  <c r="L2" i="40" l="1"/>
  <c r="Q15" i="40" l="1"/>
  <c r="P15" i="40"/>
  <c r="L15" i="40"/>
  <c r="Q14" i="40"/>
  <c r="P14" i="40"/>
  <c r="L14" i="40"/>
  <c r="Q4" i="40" l="1"/>
  <c r="P4" i="40"/>
  <c r="L4" i="40"/>
  <c r="Q3" i="40"/>
  <c r="P3" i="40"/>
  <c r="L3" i="40"/>
  <c r="Q2" i="40"/>
  <c r="P2" i="40"/>
  <c r="R15" i="40"/>
  <c r="R14" i="40"/>
  <c r="F10" i="40"/>
  <c r="G10" i="40"/>
  <c r="F11" i="40"/>
  <c r="G11" i="40"/>
  <c r="F12" i="40"/>
  <c r="G12" i="40"/>
  <c r="F13" i="40"/>
  <c r="G13" i="40"/>
  <c r="F14" i="40"/>
  <c r="G14" i="40"/>
  <c r="F16" i="40"/>
  <c r="G16" i="40"/>
  <c r="F17" i="40"/>
  <c r="G17" i="40"/>
  <c r="F20" i="40"/>
  <c r="G20" i="40"/>
  <c r="F22" i="40"/>
  <c r="G22" i="40"/>
  <c r="F23" i="40"/>
  <c r="G23" i="40"/>
  <c r="F24" i="40"/>
  <c r="G24" i="40"/>
  <c r="F25" i="40"/>
  <c r="G25" i="40"/>
  <c r="F26" i="40"/>
  <c r="G26" i="40"/>
  <c r="F27" i="40"/>
  <c r="G27" i="40"/>
  <c r="F28" i="40"/>
  <c r="G28" i="40"/>
  <c r="F29" i="40"/>
  <c r="G29" i="40"/>
  <c r="F31" i="40"/>
  <c r="G31" i="40"/>
  <c r="F32" i="40"/>
  <c r="G32" i="40"/>
  <c r="Q15" i="37" l="1"/>
  <c r="P15" i="37"/>
  <c r="L15" i="37"/>
  <c r="Q14" i="37"/>
  <c r="P14" i="37"/>
  <c r="L14" i="37"/>
  <c r="Q13" i="37"/>
  <c r="P13" i="37"/>
  <c r="L13" i="37"/>
  <c r="Q12" i="37"/>
  <c r="P12" i="37"/>
  <c r="L12" i="37"/>
  <c r="Q11" i="37"/>
  <c r="P11" i="37"/>
  <c r="L11" i="37"/>
  <c r="Q10" i="37"/>
  <c r="P10" i="37"/>
  <c r="L10" i="37"/>
  <c r="L9" i="37"/>
  <c r="L33" i="35"/>
  <c r="L32" i="35"/>
  <c r="L31" i="35"/>
  <c r="L30" i="35"/>
  <c r="L29" i="35"/>
  <c r="L8" i="35"/>
  <c r="L7" i="35"/>
  <c r="L6" i="35"/>
  <c r="L5" i="35"/>
  <c r="L4" i="35"/>
  <c r="L12" i="34"/>
  <c r="L11" i="34"/>
  <c r="L10" i="34"/>
  <c r="Q9" i="34"/>
  <c r="L9" i="34"/>
  <c r="P8" i="34"/>
  <c r="L8" i="34"/>
  <c r="P29" i="35" l="1"/>
  <c r="Q33" i="35"/>
  <c r="P33" i="35"/>
  <c r="R33" i="35" s="1"/>
  <c r="Q32" i="35"/>
  <c r="P32" i="35"/>
  <c r="Q31" i="35"/>
  <c r="P31" i="35"/>
  <c r="Q30" i="35"/>
  <c r="P30" i="35"/>
  <c r="Q29" i="35"/>
  <c r="R29" i="35" l="1"/>
  <c r="R30" i="35"/>
  <c r="R32" i="35"/>
  <c r="R31" i="35"/>
  <c r="Q9" i="37"/>
  <c r="P9" i="37"/>
  <c r="Q8" i="37"/>
  <c r="P8" i="37"/>
  <c r="L8" i="37"/>
  <c r="Q7" i="37"/>
  <c r="P7" i="37"/>
  <c r="L7" i="37"/>
  <c r="L6" i="37"/>
  <c r="L5" i="37"/>
  <c r="L4" i="37"/>
  <c r="F30" i="35"/>
  <c r="G30" i="35"/>
  <c r="F37" i="35"/>
  <c r="G37" i="35"/>
  <c r="F44" i="35"/>
  <c r="G44" i="35"/>
  <c r="Q8" i="35"/>
  <c r="P8" i="35"/>
  <c r="Q7" i="35"/>
  <c r="P7" i="35"/>
  <c r="Q6" i="35"/>
  <c r="P6" i="35"/>
  <c r="Q5" i="35"/>
  <c r="P5" i="35"/>
  <c r="Q4" i="35"/>
  <c r="P4" i="35"/>
  <c r="F13" i="35"/>
  <c r="G13" i="35"/>
  <c r="F15" i="35"/>
  <c r="G15" i="35"/>
  <c r="F19" i="35"/>
  <c r="G19" i="35"/>
  <c r="Q12" i="34"/>
  <c r="P12" i="34"/>
  <c r="Q11" i="34"/>
  <c r="P11" i="34"/>
  <c r="P10" i="34"/>
  <c r="Q10" i="34"/>
  <c r="P9" i="34"/>
  <c r="Q8" i="34"/>
  <c r="Q7" i="34"/>
  <c r="P7" i="34"/>
  <c r="L7" i="34"/>
  <c r="Q6" i="34"/>
  <c r="P6" i="34"/>
  <c r="L6" i="34"/>
  <c r="Q5" i="34"/>
  <c r="P5" i="34"/>
  <c r="L5" i="34"/>
  <c r="Q4" i="34"/>
  <c r="P4" i="34"/>
  <c r="L4" i="34"/>
  <c r="F67" i="34"/>
  <c r="G67" i="34"/>
  <c r="F69" i="34"/>
  <c r="G69" i="34"/>
  <c r="F70" i="34"/>
  <c r="G70" i="34"/>
  <c r="F71" i="34"/>
  <c r="G71" i="34"/>
  <c r="F72" i="34"/>
  <c r="G72" i="34"/>
  <c r="F73" i="34"/>
  <c r="G73" i="34"/>
  <c r="R11" i="34" l="1"/>
  <c r="R6" i="34"/>
  <c r="R8" i="34"/>
  <c r="R7" i="34"/>
  <c r="R10" i="34"/>
  <c r="R5" i="34"/>
  <c r="R9" i="34"/>
  <c r="R12" i="34"/>
  <c r="Q6" i="37" l="1"/>
  <c r="P6" i="37"/>
  <c r="Q5" i="37"/>
  <c r="P5" i="37"/>
  <c r="Q4" i="37"/>
  <c r="P4" i="37"/>
  <c r="R5" i="37" l="1"/>
  <c r="R7" i="37"/>
  <c r="R8" i="37"/>
  <c r="R9" i="37"/>
  <c r="R13" i="37"/>
  <c r="R15" i="37"/>
  <c r="F35" i="37"/>
  <c r="G35" i="37"/>
  <c r="F40" i="37"/>
  <c r="G40" i="37"/>
  <c r="F57" i="37"/>
  <c r="G57" i="37"/>
  <c r="F58" i="37"/>
  <c r="G58" i="37"/>
  <c r="F70" i="37"/>
  <c r="G70" i="37"/>
  <c r="F71" i="37"/>
  <c r="G71" i="37"/>
  <c r="F72" i="37"/>
  <c r="G72" i="37"/>
  <c r="F73" i="37"/>
  <c r="G73" i="37"/>
  <c r="F74" i="37"/>
  <c r="G74" i="37"/>
  <c r="F75" i="37"/>
  <c r="G75" i="37"/>
  <c r="F76" i="37"/>
  <c r="G76" i="37"/>
  <c r="F77" i="37"/>
  <c r="G77" i="37"/>
  <c r="F78" i="37"/>
  <c r="G78" i="37"/>
  <c r="F79" i="37"/>
  <c r="G79" i="37"/>
  <c r="F80" i="37"/>
  <c r="G80" i="37"/>
  <c r="F81" i="37"/>
  <c r="G81" i="37"/>
  <c r="F82" i="37"/>
  <c r="G82" i="37"/>
  <c r="F83" i="37"/>
  <c r="G83" i="37"/>
  <c r="F84" i="37"/>
  <c r="G84" i="37"/>
  <c r="F86" i="37"/>
  <c r="G86" i="37"/>
  <c r="F88" i="37"/>
  <c r="G88" i="37"/>
  <c r="F89" i="37"/>
  <c r="G89" i="37"/>
  <c r="F90" i="37"/>
  <c r="G90" i="37"/>
  <c r="F91" i="37"/>
  <c r="G91" i="37"/>
  <c r="F92" i="37"/>
  <c r="G92" i="37"/>
  <c r="F93" i="37"/>
  <c r="G93" i="37"/>
  <c r="F94" i="37"/>
  <c r="G94" i="37"/>
  <c r="F95" i="37"/>
  <c r="G95" i="37"/>
  <c r="F96" i="37"/>
  <c r="G96" i="37"/>
  <c r="F97" i="37"/>
  <c r="G97" i="37"/>
  <c r="F98" i="37"/>
  <c r="G98" i="37"/>
  <c r="F99" i="37"/>
  <c r="G99" i="37"/>
  <c r="F100" i="37"/>
  <c r="G100" i="37"/>
  <c r="F101" i="37"/>
  <c r="G101" i="37"/>
  <c r="F102" i="37"/>
  <c r="G102" i="37"/>
  <c r="F103" i="37"/>
  <c r="G103" i="37"/>
  <c r="F104" i="37"/>
  <c r="G104" i="37"/>
  <c r="F105" i="37"/>
  <c r="G105" i="37"/>
  <c r="F106" i="37"/>
  <c r="G106" i="37"/>
  <c r="F107" i="37"/>
  <c r="G107" i="37"/>
  <c r="F108" i="37"/>
  <c r="G108" i="37"/>
  <c r="F109" i="37"/>
  <c r="G109" i="37"/>
  <c r="F110" i="37"/>
  <c r="G110" i="37"/>
  <c r="F111" i="37"/>
  <c r="G111" i="37"/>
  <c r="F112" i="37"/>
  <c r="G112" i="37"/>
  <c r="F114" i="37"/>
  <c r="G114" i="37"/>
  <c r="F115" i="37"/>
  <c r="G115" i="37"/>
  <c r="F116" i="37"/>
  <c r="G116" i="37"/>
  <c r="F117" i="37"/>
  <c r="G117" i="37"/>
  <c r="F118" i="37"/>
  <c r="G118" i="37"/>
  <c r="F120" i="37"/>
  <c r="G120" i="37"/>
  <c r="F121" i="37"/>
  <c r="G121" i="37"/>
  <c r="F122" i="37"/>
  <c r="G122" i="37"/>
  <c r="F123" i="37"/>
  <c r="G123" i="37"/>
  <c r="F124" i="37"/>
  <c r="G124" i="37"/>
  <c r="R10" i="37" l="1"/>
  <c r="R12" i="37"/>
  <c r="R14" i="37"/>
  <c r="R11" i="37"/>
  <c r="R6" i="37"/>
  <c r="N139" i="32"/>
  <c r="B125" i="37" s="1"/>
  <c r="G125" i="37" s="1"/>
  <c r="O139" i="32"/>
  <c r="C125" i="37" s="1"/>
  <c r="F125" i="37" s="1"/>
  <c r="N140" i="32"/>
  <c r="B126" i="37" s="1"/>
  <c r="G126" i="37" s="1"/>
  <c r="O140" i="32"/>
  <c r="C126" i="37" s="1"/>
  <c r="F126" i="37" s="1"/>
  <c r="N141" i="32"/>
  <c r="B127" i="37" s="1"/>
  <c r="G127" i="37" s="1"/>
  <c r="O141" i="32"/>
  <c r="C127" i="37" s="1"/>
  <c r="F127" i="37" s="1"/>
  <c r="N142" i="32"/>
  <c r="B128" i="37" s="1"/>
  <c r="G128" i="37" s="1"/>
  <c r="O142" i="32"/>
  <c r="C128" i="37" s="1"/>
  <c r="F128" i="37" s="1"/>
  <c r="N143" i="32"/>
  <c r="B129" i="37" s="1"/>
  <c r="G129" i="37" s="1"/>
  <c r="O143" i="32"/>
  <c r="C129" i="37" s="1"/>
  <c r="F129" i="37" s="1"/>
  <c r="N144" i="32"/>
  <c r="B130" i="37" s="1"/>
  <c r="G130" i="37" s="1"/>
  <c r="O144" i="32"/>
  <c r="C130" i="37" s="1"/>
  <c r="F130" i="37" s="1"/>
  <c r="N145" i="32"/>
  <c r="O145" i="32"/>
  <c r="N146" i="32"/>
  <c r="B132" i="37" s="1"/>
  <c r="G132" i="37" s="1"/>
  <c r="O146" i="32"/>
  <c r="C132" i="37" s="1"/>
  <c r="F132" i="37" s="1"/>
  <c r="N147" i="32"/>
  <c r="B133" i="37" s="1"/>
  <c r="G133" i="37" s="1"/>
  <c r="O147" i="32"/>
  <c r="C133" i="37" s="1"/>
  <c r="F133" i="37" s="1"/>
  <c r="N148" i="32"/>
  <c r="O148" i="32"/>
  <c r="N149" i="32"/>
  <c r="B135" i="37" s="1"/>
  <c r="G135" i="37" s="1"/>
  <c r="O149" i="32"/>
  <c r="C135" i="37" s="1"/>
  <c r="F135" i="37" s="1"/>
  <c r="N19" i="32"/>
  <c r="B5" i="37" s="1"/>
  <c r="O19" i="32"/>
  <c r="C5" i="37" s="1"/>
  <c r="N20" i="32"/>
  <c r="B6" i="37" s="1"/>
  <c r="O20" i="32"/>
  <c r="C6" i="37" s="1"/>
  <c r="N21" i="32"/>
  <c r="B7" i="37" s="1"/>
  <c r="O21" i="32"/>
  <c r="C7" i="37" s="1"/>
  <c r="N22" i="32"/>
  <c r="B8" i="37" s="1"/>
  <c r="O22" i="32"/>
  <c r="C8" i="37" s="1"/>
  <c r="N23" i="32"/>
  <c r="B9" i="37" s="1"/>
  <c r="O23" i="32"/>
  <c r="C9" i="37" s="1"/>
  <c r="N24" i="32"/>
  <c r="O24" i="32"/>
  <c r="N25" i="32"/>
  <c r="B11" i="37" s="1"/>
  <c r="O25" i="32"/>
  <c r="C11" i="37" s="1"/>
  <c r="N26" i="32"/>
  <c r="B12" i="37" s="1"/>
  <c r="O26" i="32"/>
  <c r="C12" i="37" s="1"/>
  <c r="N27" i="32"/>
  <c r="B13" i="37" s="1"/>
  <c r="O27" i="32"/>
  <c r="C13" i="37" s="1"/>
  <c r="N28" i="32"/>
  <c r="B14" i="37" s="1"/>
  <c r="O28" i="32"/>
  <c r="C14" i="37" s="1"/>
  <c r="N29" i="32"/>
  <c r="O29" i="32"/>
  <c r="N30" i="32"/>
  <c r="B16" i="37" s="1"/>
  <c r="O30" i="32"/>
  <c r="C16" i="37" s="1"/>
  <c r="N31" i="32"/>
  <c r="B17" i="37" s="1"/>
  <c r="O31" i="32"/>
  <c r="C17" i="37" s="1"/>
  <c r="N32" i="32"/>
  <c r="O32" i="32"/>
  <c r="N33" i="32"/>
  <c r="B19" i="37" s="1"/>
  <c r="O33" i="32"/>
  <c r="C19" i="37" s="1"/>
  <c r="N34" i="32"/>
  <c r="O34" i="32"/>
  <c r="N35" i="32"/>
  <c r="B21" i="37" s="1"/>
  <c r="O35" i="32"/>
  <c r="C21" i="37" s="1"/>
  <c r="N36" i="32"/>
  <c r="B22" i="37" s="1"/>
  <c r="O36" i="32"/>
  <c r="C22" i="37" s="1"/>
  <c r="N37" i="32"/>
  <c r="B23" i="37" s="1"/>
  <c r="O37" i="32"/>
  <c r="C23" i="37" s="1"/>
  <c r="N38" i="32"/>
  <c r="O38" i="32"/>
  <c r="N39" i="32"/>
  <c r="B25" i="37" s="1"/>
  <c r="G25" i="37" s="1"/>
  <c r="O39" i="32"/>
  <c r="C25" i="37" s="1"/>
  <c r="F25" i="37" s="1"/>
  <c r="N40" i="32"/>
  <c r="B26" i="37" s="1"/>
  <c r="G26" i="37" s="1"/>
  <c r="O40" i="32"/>
  <c r="C26" i="37" s="1"/>
  <c r="F26" i="37" s="1"/>
  <c r="N41" i="32"/>
  <c r="B27" i="37" s="1"/>
  <c r="F27" i="37" s="1"/>
  <c r="O41" i="32"/>
  <c r="C27" i="37" s="1"/>
  <c r="G27" i="37" s="1"/>
  <c r="N42" i="32"/>
  <c r="B28" i="37" s="1"/>
  <c r="F28" i="37" s="1"/>
  <c r="O42" i="32"/>
  <c r="C28" i="37" s="1"/>
  <c r="G28" i="37" s="1"/>
  <c r="N43" i="32"/>
  <c r="B29" i="37" s="1"/>
  <c r="G29" i="37" s="1"/>
  <c r="O43" i="32"/>
  <c r="C29" i="37" s="1"/>
  <c r="F29" i="37" s="1"/>
  <c r="N44" i="32"/>
  <c r="B30" i="37" s="1"/>
  <c r="F30" i="37" s="1"/>
  <c r="O44" i="32"/>
  <c r="C30" i="37" s="1"/>
  <c r="G30" i="37" s="1"/>
  <c r="N45" i="32"/>
  <c r="B31" i="37" s="1"/>
  <c r="G31" i="37" s="1"/>
  <c r="O45" i="32"/>
  <c r="C31" i="37" s="1"/>
  <c r="F31" i="37" s="1"/>
  <c r="N46" i="32"/>
  <c r="B32" i="37" s="1"/>
  <c r="F32" i="37" s="1"/>
  <c r="O46" i="32"/>
  <c r="C32" i="37" s="1"/>
  <c r="G32" i="37" s="1"/>
  <c r="N47" i="32"/>
  <c r="B33" i="37" s="1"/>
  <c r="F33" i="37" s="1"/>
  <c r="O47" i="32"/>
  <c r="C33" i="37" s="1"/>
  <c r="G33" i="37" s="1"/>
  <c r="N48" i="32"/>
  <c r="B34" i="37" s="1"/>
  <c r="F34" i="37" s="1"/>
  <c r="O48" i="32"/>
  <c r="C34" i="37" s="1"/>
  <c r="G34" i="37" s="1"/>
  <c r="N49" i="32"/>
  <c r="O49" i="32"/>
  <c r="N50" i="32"/>
  <c r="O50" i="32"/>
  <c r="N51" i="32"/>
  <c r="O51" i="32"/>
  <c r="N52" i="32"/>
  <c r="B38" i="37" s="1"/>
  <c r="F38" i="37" s="1"/>
  <c r="O52" i="32"/>
  <c r="C38" i="37" s="1"/>
  <c r="G38" i="37" s="1"/>
  <c r="N53" i="32"/>
  <c r="B39" i="37" s="1"/>
  <c r="G39" i="37" s="1"/>
  <c r="O53" i="32"/>
  <c r="C39" i="37" s="1"/>
  <c r="F39" i="37" s="1"/>
  <c r="N54" i="32"/>
  <c r="C14" i="32" s="1"/>
  <c r="M14" i="38" s="1"/>
  <c r="O54" i="32"/>
  <c r="D14" i="32" s="1"/>
  <c r="N14" i="38" s="1"/>
  <c r="N55" i="32"/>
  <c r="B41" i="37" s="1"/>
  <c r="F41" i="37" s="1"/>
  <c r="O55" i="32"/>
  <c r="C41" i="37" s="1"/>
  <c r="G41" i="37" s="1"/>
  <c r="N56" i="32"/>
  <c r="O56" i="32"/>
  <c r="N57" i="32"/>
  <c r="O57" i="32"/>
  <c r="N58" i="32"/>
  <c r="O58" i="32"/>
  <c r="N59" i="32"/>
  <c r="B45" i="37" s="1"/>
  <c r="G45" i="37" s="1"/>
  <c r="O59" i="32"/>
  <c r="C45" i="37" s="1"/>
  <c r="F45" i="37" s="1"/>
  <c r="N60" i="32"/>
  <c r="O60" i="32"/>
  <c r="N61" i="32"/>
  <c r="B47" i="37" s="1"/>
  <c r="G47" i="37" s="1"/>
  <c r="O61" i="32"/>
  <c r="C47" i="37" s="1"/>
  <c r="F47" i="37" s="1"/>
  <c r="N62" i="32"/>
  <c r="B48" i="37" s="1"/>
  <c r="G48" i="37" s="1"/>
  <c r="O62" i="32"/>
  <c r="C48" i="37" s="1"/>
  <c r="F48" i="37" s="1"/>
  <c r="N63" i="32"/>
  <c r="B49" i="37" s="1"/>
  <c r="F49" i="37" s="1"/>
  <c r="O63" i="32"/>
  <c r="C49" i="37" s="1"/>
  <c r="G49" i="37" s="1"/>
  <c r="N64" i="32"/>
  <c r="B50" i="37" s="1"/>
  <c r="G50" i="37" s="1"/>
  <c r="O64" i="32"/>
  <c r="C50" i="37" s="1"/>
  <c r="F50" i="37" s="1"/>
  <c r="N65" i="32"/>
  <c r="B51" i="37" s="1"/>
  <c r="F51" i="37" s="1"/>
  <c r="O65" i="32"/>
  <c r="C51" i="37" s="1"/>
  <c r="G51" i="37" s="1"/>
  <c r="N66" i="32"/>
  <c r="B52" i="37" s="1"/>
  <c r="F52" i="37" s="1"/>
  <c r="O66" i="32"/>
  <c r="C52" i="37" s="1"/>
  <c r="G52" i="37" s="1"/>
  <c r="N67" i="32"/>
  <c r="B53" i="37" s="1"/>
  <c r="F53" i="37" s="1"/>
  <c r="O67" i="32"/>
  <c r="C53" i="37" s="1"/>
  <c r="G53" i="37" s="1"/>
  <c r="N68" i="32"/>
  <c r="O68" i="32"/>
  <c r="N69" i="32"/>
  <c r="B55" i="37" s="1"/>
  <c r="F55" i="37" s="1"/>
  <c r="O69" i="32"/>
  <c r="C55" i="37" s="1"/>
  <c r="G55" i="37" s="1"/>
  <c r="N70" i="32"/>
  <c r="B56" i="37" s="1"/>
  <c r="F56" i="37" s="1"/>
  <c r="O70" i="32"/>
  <c r="C56" i="37" s="1"/>
  <c r="G56" i="37" s="1"/>
  <c r="N71" i="32"/>
  <c r="O71" i="32"/>
  <c r="N72" i="32"/>
  <c r="O72" i="32"/>
  <c r="N73" i="32"/>
  <c r="B59" i="37" s="1"/>
  <c r="F59" i="37" s="1"/>
  <c r="O73" i="32"/>
  <c r="C59" i="37" s="1"/>
  <c r="G59" i="37" s="1"/>
  <c r="N74" i="32"/>
  <c r="B60" i="37" s="1"/>
  <c r="F60" i="37" s="1"/>
  <c r="O74" i="32"/>
  <c r="C60" i="37" s="1"/>
  <c r="G60" i="37" s="1"/>
  <c r="N75" i="32"/>
  <c r="O75" i="32"/>
  <c r="N76" i="32"/>
  <c r="B62" i="37" s="1"/>
  <c r="F62" i="37" s="1"/>
  <c r="O76" i="32"/>
  <c r="C62" i="37" s="1"/>
  <c r="G62" i="37" s="1"/>
  <c r="N77" i="32"/>
  <c r="B63" i="37" s="1"/>
  <c r="F63" i="37" s="1"/>
  <c r="O77" i="32"/>
  <c r="C63" i="37" s="1"/>
  <c r="G63" i="37" s="1"/>
  <c r="N78" i="32"/>
  <c r="B64" i="37" s="1"/>
  <c r="G64" i="37" s="1"/>
  <c r="O78" i="32"/>
  <c r="C64" i="37" s="1"/>
  <c r="F64" i="37" s="1"/>
  <c r="N79" i="32"/>
  <c r="O79" i="32"/>
  <c r="N80" i="32"/>
  <c r="O80" i="32"/>
  <c r="N81" i="32"/>
  <c r="B67" i="37" s="1"/>
  <c r="F67" i="37" s="1"/>
  <c r="O81" i="32"/>
  <c r="C67" i="37" s="1"/>
  <c r="G67" i="37" s="1"/>
  <c r="N82" i="32"/>
  <c r="B68" i="37" s="1"/>
  <c r="F68" i="37" s="1"/>
  <c r="O82" i="32"/>
  <c r="C68" i="37" s="1"/>
  <c r="G68" i="37" s="1"/>
  <c r="N83" i="32"/>
  <c r="B69" i="37" s="1"/>
  <c r="F69" i="37" s="1"/>
  <c r="O83" i="32"/>
  <c r="C69" i="37" s="1"/>
  <c r="G69" i="37" s="1"/>
  <c r="N84" i="32"/>
  <c r="B70" i="37" s="1"/>
  <c r="O84" i="32"/>
  <c r="C70" i="37" s="1"/>
  <c r="N85" i="32"/>
  <c r="B71" i="37" s="1"/>
  <c r="O85" i="32"/>
  <c r="C71" i="37" s="1"/>
  <c r="N86" i="32"/>
  <c r="O86" i="32"/>
  <c r="N87" i="32"/>
  <c r="O87" i="32"/>
  <c r="N88" i="32"/>
  <c r="O88" i="32"/>
  <c r="N89" i="32"/>
  <c r="O89" i="32"/>
  <c r="N90" i="32"/>
  <c r="B76" i="37" s="1"/>
  <c r="O90" i="32"/>
  <c r="C76" i="37" s="1"/>
  <c r="N91" i="32"/>
  <c r="B77" i="37" s="1"/>
  <c r="O91" i="32"/>
  <c r="C77" i="37" s="1"/>
  <c r="N92" i="32"/>
  <c r="O92" i="32"/>
  <c r="N93" i="32"/>
  <c r="O93" i="32"/>
  <c r="N94" i="32"/>
  <c r="O94" i="32"/>
  <c r="N95" i="32"/>
  <c r="O95" i="32"/>
  <c r="N96" i="32"/>
  <c r="B82" i="37" s="1"/>
  <c r="O96" i="32"/>
  <c r="C82" i="37" s="1"/>
  <c r="N97" i="32"/>
  <c r="B83" i="37" s="1"/>
  <c r="O97" i="32"/>
  <c r="C83" i="37" s="1"/>
  <c r="N98" i="32"/>
  <c r="O98" i="32"/>
  <c r="N99" i="32"/>
  <c r="O99" i="32"/>
  <c r="N100" i="32"/>
  <c r="B86" i="37" s="1"/>
  <c r="O100" i="32"/>
  <c r="C86" i="37" s="1"/>
  <c r="N101" i="32"/>
  <c r="O101" i="32"/>
  <c r="N102" i="32"/>
  <c r="B88" i="37" s="1"/>
  <c r="O102" i="32"/>
  <c r="C88" i="37" s="1"/>
  <c r="N103" i="32"/>
  <c r="B89" i="37" s="1"/>
  <c r="O103" i="32"/>
  <c r="C89" i="37" s="1"/>
  <c r="N104" i="32"/>
  <c r="B90" i="37" s="1"/>
  <c r="O104" i="32"/>
  <c r="C90" i="37" s="1"/>
  <c r="N105" i="32"/>
  <c r="O105" i="32"/>
  <c r="N106" i="32"/>
  <c r="B92" i="37" s="1"/>
  <c r="O106" i="32"/>
  <c r="C92" i="37" s="1"/>
  <c r="N107" i="32"/>
  <c r="B93" i="37" s="1"/>
  <c r="O107" i="32"/>
  <c r="C93" i="37" s="1"/>
  <c r="N108" i="32"/>
  <c r="B94" i="37" s="1"/>
  <c r="O108" i="32"/>
  <c r="C94" i="37" s="1"/>
  <c r="N109" i="32"/>
  <c r="O109" i="32"/>
  <c r="N110" i="32"/>
  <c r="B96" i="37" s="1"/>
  <c r="O110" i="32"/>
  <c r="C96" i="37" s="1"/>
  <c r="N111" i="32"/>
  <c r="B97" i="37" s="1"/>
  <c r="O111" i="32"/>
  <c r="C97" i="37" s="1"/>
  <c r="N112" i="32"/>
  <c r="O112" i="32"/>
  <c r="N113" i="32"/>
  <c r="O113" i="32"/>
  <c r="N114" i="32"/>
  <c r="B100" i="37" s="1"/>
  <c r="O114" i="32"/>
  <c r="C100" i="37" s="1"/>
  <c r="N115" i="32"/>
  <c r="B101" i="37" s="1"/>
  <c r="O115" i="32"/>
  <c r="C101" i="37" s="1"/>
  <c r="N116" i="32"/>
  <c r="O116" i="32"/>
  <c r="N117" i="32"/>
  <c r="O117" i="32"/>
  <c r="N118" i="32"/>
  <c r="B104" i="37" s="1"/>
  <c r="O118" i="32"/>
  <c r="C104" i="37" s="1"/>
  <c r="N119" i="32"/>
  <c r="B105" i="37" s="1"/>
  <c r="O119" i="32"/>
  <c r="C105" i="37" s="1"/>
  <c r="N120" i="32"/>
  <c r="B106" i="37" s="1"/>
  <c r="O120" i="32"/>
  <c r="C106" i="37" s="1"/>
  <c r="N121" i="32"/>
  <c r="B107" i="37" s="1"/>
  <c r="O121" i="32"/>
  <c r="C107" i="37" s="1"/>
  <c r="N122" i="32"/>
  <c r="B108" i="37" s="1"/>
  <c r="O122" i="32"/>
  <c r="C108" i="37" s="1"/>
  <c r="N123" i="32"/>
  <c r="B109" i="37" s="1"/>
  <c r="O123" i="32"/>
  <c r="C109" i="37" s="1"/>
  <c r="N124" i="32"/>
  <c r="O124" i="32"/>
  <c r="N125" i="32"/>
  <c r="O125" i="32"/>
  <c r="N126" i="32"/>
  <c r="B112" i="37" s="1"/>
  <c r="O126" i="32"/>
  <c r="C112" i="37" s="1"/>
  <c r="N127" i="32"/>
  <c r="O127" i="32"/>
  <c r="N128" i="32"/>
  <c r="B114" i="37" s="1"/>
  <c r="O128" i="32"/>
  <c r="C114" i="37" s="1"/>
  <c r="N129" i="32"/>
  <c r="B115" i="37" s="1"/>
  <c r="O129" i="32"/>
  <c r="C115" i="37" s="1"/>
  <c r="N130" i="32"/>
  <c r="B116" i="37" s="1"/>
  <c r="O130" i="32"/>
  <c r="C116" i="37" s="1"/>
  <c r="N131" i="32"/>
  <c r="B117" i="37" s="1"/>
  <c r="O131" i="32"/>
  <c r="C117" i="37" s="1"/>
  <c r="N132" i="32"/>
  <c r="B118" i="37" s="1"/>
  <c r="O132" i="32"/>
  <c r="C118" i="37" s="1"/>
  <c r="N133" i="32"/>
  <c r="O133" i="32"/>
  <c r="N134" i="32"/>
  <c r="B120" i="37" s="1"/>
  <c r="O134" i="32"/>
  <c r="C120" i="37" s="1"/>
  <c r="N135" i="32"/>
  <c r="O135" i="32"/>
  <c r="N136" i="32"/>
  <c r="O136" i="32"/>
  <c r="N137" i="32"/>
  <c r="B123" i="37" s="1"/>
  <c r="O137" i="32"/>
  <c r="C123" i="37" s="1"/>
  <c r="N138" i="32"/>
  <c r="B124" i="37" s="1"/>
  <c r="O138" i="32"/>
  <c r="C124" i="37" s="1"/>
  <c r="O18" i="32"/>
  <c r="C4" i="37" s="1"/>
  <c r="N18" i="32"/>
  <c r="B4" i="37" s="1"/>
  <c r="C102" i="37" l="1"/>
  <c r="D32" i="32"/>
  <c r="B121" i="37"/>
  <c r="C30" i="32"/>
  <c r="B111" i="37"/>
  <c r="C31" i="32"/>
  <c r="B103" i="37"/>
  <c r="C27" i="32"/>
  <c r="B91" i="37"/>
  <c r="C26" i="32"/>
  <c r="B79" i="37"/>
  <c r="C28" i="32"/>
  <c r="B75" i="37"/>
  <c r="C33" i="32"/>
  <c r="C122" i="37"/>
  <c r="D29" i="32"/>
  <c r="B122" i="37"/>
  <c r="C29" i="32"/>
  <c r="B110" i="37"/>
  <c r="C25" i="32"/>
  <c r="B102" i="37"/>
  <c r="C32" i="32"/>
  <c r="B80" i="37"/>
  <c r="C24" i="32"/>
  <c r="B72" i="37"/>
  <c r="C23" i="32"/>
  <c r="C110" i="37"/>
  <c r="D25" i="32"/>
  <c r="C80" i="37"/>
  <c r="D24" i="32"/>
  <c r="C72" i="37"/>
  <c r="D23" i="32"/>
  <c r="C121" i="37"/>
  <c r="D30" i="32"/>
  <c r="C111" i="37"/>
  <c r="D31" i="32"/>
  <c r="C103" i="37"/>
  <c r="D27" i="32"/>
  <c r="C91" i="37"/>
  <c r="D26" i="32"/>
  <c r="C79" i="37"/>
  <c r="D28" i="32"/>
  <c r="C75" i="37"/>
  <c r="D33" i="32"/>
  <c r="B95" i="37"/>
  <c r="C18" i="32"/>
  <c r="M18" i="38" s="1"/>
  <c r="B81" i="37"/>
  <c r="C19" i="32"/>
  <c r="M19" i="38" s="1"/>
  <c r="B73" i="37"/>
  <c r="C21" i="32"/>
  <c r="M21" i="38" s="1"/>
  <c r="B84" i="37"/>
  <c r="C20" i="32"/>
  <c r="M20" i="38" s="1"/>
  <c r="C84" i="37"/>
  <c r="D20" i="32"/>
  <c r="N20" i="38" s="1"/>
  <c r="C95" i="37"/>
  <c r="D18" i="32"/>
  <c r="N18" i="38" s="1"/>
  <c r="C81" i="37"/>
  <c r="D19" i="32"/>
  <c r="N19" i="38" s="1"/>
  <c r="C73" i="37"/>
  <c r="D21" i="32"/>
  <c r="N21" i="38" s="1"/>
  <c r="B57" i="37"/>
  <c r="C15" i="32"/>
  <c r="M15" i="38" s="1"/>
  <c r="B35" i="37"/>
  <c r="C13" i="32"/>
  <c r="M13" i="38" s="1"/>
  <c r="C78" i="37"/>
  <c r="D17" i="32"/>
  <c r="N17" i="38" s="1"/>
  <c r="B78" i="37"/>
  <c r="C17" i="32"/>
  <c r="M17" i="38" s="1"/>
  <c r="B58" i="37"/>
  <c r="C16" i="32"/>
  <c r="M16" i="38" s="1"/>
  <c r="C58" i="37"/>
  <c r="D16" i="32"/>
  <c r="N16" i="38" s="1"/>
  <c r="C57" i="37"/>
  <c r="D15" i="32"/>
  <c r="N15" i="38" s="1"/>
  <c r="C35" i="37"/>
  <c r="D13" i="32"/>
  <c r="N13" i="38" s="1"/>
  <c r="C44" i="37"/>
  <c r="G44" i="37" s="1"/>
  <c r="C24" i="37"/>
  <c r="G24" i="37" s="1"/>
  <c r="B44" i="37"/>
  <c r="F44" i="37" s="1"/>
  <c r="B24" i="37"/>
  <c r="F24" i="37" s="1"/>
  <c r="B40" i="37"/>
  <c r="C40" i="37"/>
  <c r="C43" i="37"/>
  <c r="G43" i="37" s="1"/>
  <c r="B20" i="37"/>
  <c r="C20" i="37"/>
  <c r="B43" i="37"/>
  <c r="F43" i="37" s="1"/>
  <c r="B18" i="37"/>
  <c r="C18" i="37"/>
  <c r="C15" i="37"/>
  <c r="B15" i="37"/>
  <c r="B113" i="37"/>
  <c r="G113" i="37" s="1"/>
  <c r="B134" i="37"/>
  <c r="G134" i="37" s="1"/>
  <c r="C131" i="37"/>
  <c r="F131" i="37" s="1"/>
  <c r="B131" i="37"/>
  <c r="G131" i="37" s="1"/>
  <c r="C113" i="37"/>
  <c r="F113" i="37" s="1"/>
  <c r="C134" i="37"/>
  <c r="F134" i="37" s="1"/>
  <c r="B119" i="37"/>
  <c r="G119" i="37" s="1"/>
  <c r="B99" i="37"/>
  <c r="B87" i="37"/>
  <c r="G87" i="37" s="1"/>
  <c r="B85" i="37"/>
  <c r="G85" i="37" s="1"/>
  <c r="B65" i="37"/>
  <c r="F65" i="37" s="1"/>
  <c r="B61" i="37"/>
  <c r="F61" i="37" s="1"/>
  <c r="B37" i="37"/>
  <c r="F37" i="37" s="1"/>
  <c r="C98" i="37"/>
  <c r="C74" i="37"/>
  <c r="C66" i="37"/>
  <c r="G66" i="37" s="1"/>
  <c r="C54" i="37"/>
  <c r="G54" i="37" s="1"/>
  <c r="C46" i="37"/>
  <c r="G46" i="37" s="1"/>
  <c r="C42" i="37"/>
  <c r="G42" i="37" s="1"/>
  <c r="C36" i="37"/>
  <c r="G36" i="37" s="1"/>
  <c r="C10" i="37"/>
  <c r="B98" i="37"/>
  <c r="B74" i="37"/>
  <c r="B66" i="37"/>
  <c r="F66" i="37" s="1"/>
  <c r="B54" i="37"/>
  <c r="F54" i="37" s="1"/>
  <c r="B46" i="37"/>
  <c r="F46" i="37" s="1"/>
  <c r="B42" i="37"/>
  <c r="F42" i="37" s="1"/>
  <c r="B36" i="37"/>
  <c r="F36" i="37" s="1"/>
  <c r="B10" i="37"/>
  <c r="C119" i="37"/>
  <c r="F119" i="37" s="1"/>
  <c r="C99" i="37"/>
  <c r="C87" i="37"/>
  <c r="F87" i="37" s="1"/>
  <c r="C85" i="37"/>
  <c r="F85" i="37" s="1"/>
  <c r="C65" i="37"/>
  <c r="G65" i="37" s="1"/>
  <c r="C61" i="37"/>
  <c r="G61" i="37" s="1"/>
  <c r="C37" i="37"/>
  <c r="G37" i="37" s="1"/>
  <c r="N42" i="1" l="1"/>
  <c r="B24" i="34" s="1"/>
  <c r="G24" i="34" s="1"/>
  <c r="O42" i="1"/>
  <c r="C24" i="34" s="1"/>
  <c r="F24" i="34" s="1"/>
  <c r="N44" i="1"/>
  <c r="B26" i="34" s="1"/>
  <c r="O44" i="1"/>
  <c r="Z23" i="1"/>
  <c r="AA23" i="1"/>
  <c r="Z24" i="1"/>
  <c r="B82" i="35" s="1"/>
  <c r="AA24" i="1"/>
  <c r="Z25" i="1"/>
  <c r="AA25" i="1"/>
  <c r="Z26" i="1"/>
  <c r="B84" i="35" s="1"/>
  <c r="AA26" i="1"/>
  <c r="C84" i="35" s="1"/>
  <c r="Z27" i="1"/>
  <c r="AA27" i="1"/>
  <c r="Z28" i="1"/>
  <c r="AA28" i="1"/>
  <c r="Z29" i="1"/>
  <c r="AA29" i="1"/>
  <c r="Z30" i="1"/>
  <c r="AA30" i="1"/>
  <c r="D24" i="1" s="1"/>
  <c r="D24" i="38" s="1"/>
  <c r="Z31" i="1"/>
  <c r="B89" i="35" s="1"/>
  <c r="AA31" i="1"/>
  <c r="C89" i="35" s="1"/>
  <c r="Z32" i="1"/>
  <c r="B90" i="35" s="1"/>
  <c r="AA32" i="1"/>
  <c r="C90" i="35" s="1"/>
  <c r="Z33" i="1"/>
  <c r="B91" i="35" s="1"/>
  <c r="AA33" i="1"/>
  <c r="C91" i="35" s="1"/>
  <c r="Z34" i="1"/>
  <c r="B92" i="35" s="1"/>
  <c r="AA34" i="1"/>
  <c r="C92" i="35" s="1"/>
  <c r="Z35" i="1"/>
  <c r="B93" i="35" s="1"/>
  <c r="AA35" i="1"/>
  <c r="C93" i="35" s="1"/>
  <c r="Z36" i="1"/>
  <c r="B94" i="35" s="1"/>
  <c r="AA36" i="1"/>
  <c r="C94" i="35" s="1"/>
  <c r="Z37" i="1"/>
  <c r="B95" i="35" s="1"/>
  <c r="AA37" i="1"/>
  <c r="C95" i="35" s="1"/>
  <c r="Z38" i="1"/>
  <c r="B96" i="35" s="1"/>
  <c r="AA38" i="1"/>
  <c r="C96" i="35" s="1"/>
  <c r="Z39" i="1"/>
  <c r="B97" i="35" s="1"/>
  <c r="AA39" i="1"/>
  <c r="C97" i="35" s="1"/>
  <c r="Z40" i="1"/>
  <c r="B98" i="35" s="1"/>
  <c r="AA40" i="1"/>
  <c r="C98" i="35" s="1"/>
  <c r="Z41" i="1"/>
  <c r="B99" i="35" s="1"/>
  <c r="AA41" i="1"/>
  <c r="C99" i="35" s="1"/>
  <c r="Z22" i="1"/>
  <c r="B80" i="35" s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C12" i="34" s="1"/>
  <c r="N31" i="1"/>
  <c r="O31" i="1"/>
  <c r="N32" i="1"/>
  <c r="O32" i="1"/>
  <c r="C14" i="34" s="1"/>
  <c r="F14" i="34" s="1"/>
  <c r="N33" i="1"/>
  <c r="O33" i="1"/>
  <c r="N34" i="1"/>
  <c r="O34" i="1"/>
  <c r="C16" i="34" s="1"/>
  <c r="N35" i="1"/>
  <c r="O35" i="1"/>
  <c r="N36" i="1"/>
  <c r="O36" i="1"/>
  <c r="N37" i="1"/>
  <c r="O37" i="1"/>
  <c r="N38" i="1"/>
  <c r="O38" i="1"/>
  <c r="C20" i="34" s="1"/>
  <c r="N39" i="1"/>
  <c r="O39" i="1"/>
  <c r="N40" i="1"/>
  <c r="O40" i="1"/>
  <c r="C22" i="34" s="1"/>
  <c r="N41" i="1"/>
  <c r="O41" i="1"/>
  <c r="N43" i="1"/>
  <c r="O43" i="1"/>
  <c r="N45" i="1"/>
  <c r="O45" i="1"/>
  <c r="N46" i="1"/>
  <c r="O46" i="1"/>
  <c r="C28" i="34" s="1"/>
  <c r="G28" i="34" s="1"/>
  <c r="N47" i="1"/>
  <c r="O47" i="1"/>
  <c r="N48" i="1"/>
  <c r="O48" i="1"/>
  <c r="C30" i="34" s="1"/>
  <c r="G30" i="34" s="1"/>
  <c r="N49" i="1"/>
  <c r="B31" i="34" s="1"/>
  <c r="F31" i="34" s="1"/>
  <c r="O49" i="1"/>
  <c r="N50" i="1"/>
  <c r="O50" i="1"/>
  <c r="C32" i="34" s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D12" i="1" s="1"/>
  <c r="D12" i="38" s="1"/>
  <c r="N60" i="1"/>
  <c r="O60" i="1"/>
  <c r="N61" i="1"/>
  <c r="B43" i="34" s="1"/>
  <c r="O61" i="1"/>
  <c r="C43" i="34" s="1"/>
  <c r="N62" i="1"/>
  <c r="B44" i="34" s="1"/>
  <c r="G44" i="34" s="1"/>
  <c r="O62" i="1"/>
  <c r="C44" i="34" s="1"/>
  <c r="N63" i="1"/>
  <c r="O63" i="1"/>
  <c r="N64" i="1"/>
  <c r="C31" i="1" s="1"/>
  <c r="O64" i="1"/>
  <c r="N65" i="1"/>
  <c r="O65" i="1"/>
  <c r="N66" i="1"/>
  <c r="O66" i="1"/>
  <c r="C48" i="34" s="1"/>
  <c r="N67" i="1"/>
  <c r="C11" i="1" s="1"/>
  <c r="C11" i="38" s="1"/>
  <c r="O67" i="1"/>
  <c r="D11" i="1" s="1"/>
  <c r="D11" i="38" s="1"/>
  <c r="N68" i="1"/>
  <c r="O68" i="1"/>
  <c r="N69" i="1"/>
  <c r="O69" i="1"/>
  <c r="N70" i="1"/>
  <c r="O70" i="1"/>
  <c r="C52" i="34" s="1"/>
  <c r="N71" i="1"/>
  <c r="B53" i="34" s="1"/>
  <c r="O71" i="1"/>
  <c r="N72" i="1"/>
  <c r="C30" i="1" s="1"/>
  <c r="O72" i="1"/>
  <c r="D30" i="1" s="1"/>
  <c r="N73" i="1"/>
  <c r="O73" i="1"/>
  <c r="N74" i="1"/>
  <c r="B56" i="34" s="1"/>
  <c r="O74" i="1"/>
  <c r="C56" i="34" s="1"/>
  <c r="N75" i="1"/>
  <c r="O75" i="1"/>
  <c r="N76" i="1"/>
  <c r="O76" i="1"/>
  <c r="N77" i="1"/>
  <c r="O77" i="1"/>
  <c r="N78" i="1"/>
  <c r="O78" i="1"/>
  <c r="C60" i="34" s="1"/>
  <c r="G60" i="34" s="1"/>
  <c r="N79" i="1"/>
  <c r="O79" i="1"/>
  <c r="N80" i="1"/>
  <c r="O80" i="1"/>
  <c r="N81" i="1"/>
  <c r="B63" i="34" s="1"/>
  <c r="O81" i="1"/>
  <c r="C63" i="34" s="1"/>
  <c r="F63" i="34" s="1"/>
  <c r="N82" i="1"/>
  <c r="O82" i="1"/>
  <c r="N83" i="1"/>
  <c r="B65" i="34" s="1"/>
  <c r="O83" i="1"/>
  <c r="C65" i="34" s="1"/>
  <c r="N84" i="1"/>
  <c r="O84" i="1"/>
  <c r="N85" i="1"/>
  <c r="B67" i="34" s="1"/>
  <c r="O85" i="1"/>
  <c r="C67" i="34" s="1"/>
  <c r="N86" i="1"/>
  <c r="B68" i="34" s="1"/>
  <c r="G68" i="34" s="1"/>
  <c r="O86" i="1"/>
  <c r="C68" i="34" s="1"/>
  <c r="F68" i="34" s="1"/>
  <c r="N87" i="1"/>
  <c r="B69" i="34" s="1"/>
  <c r="O87" i="1"/>
  <c r="C69" i="34" s="1"/>
  <c r="N88" i="1"/>
  <c r="O88" i="1"/>
  <c r="N89" i="1"/>
  <c r="C17" i="1" s="1"/>
  <c r="C17" i="38" s="1"/>
  <c r="O89" i="1"/>
  <c r="D17" i="1" s="1"/>
  <c r="D17" i="38" s="1"/>
  <c r="N90" i="1"/>
  <c r="B72" i="34" s="1"/>
  <c r="O90" i="1"/>
  <c r="C72" i="34" s="1"/>
  <c r="N91" i="1"/>
  <c r="B73" i="34" s="1"/>
  <c r="O91" i="1"/>
  <c r="C73" i="34" s="1"/>
  <c r="N92" i="1"/>
  <c r="O92" i="1"/>
  <c r="N93" i="1"/>
  <c r="O93" i="1"/>
  <c r="O22" i="1"/>
  <c r="C4" i="34" s="1"/>
  <c r="F4" i="34" s="1"/>
  <c r="N22" i="1"/>
  <c r="G13" i="37"/>
  <c r="F14" i="37"/>
  <c r="G14" i="37"/>
  <c r="F15" i="37"/>
  <c r="G18" i="37"/>
  <c r="G20" i="37"/>
  <c r="F20" i="37"/>
  <c r="F21" i="37"/>
  <c r="G22" i="37"/>
  <c r="F22" i="37"/>
  <c r="F8" i="37"/>
  <c r="N27" i="33"/>
  <c r="B19" i="40" s="1"/>
  <c r="F19" i="40" s="1"/>
  <c r="O38" i="33"/>
  <c r="N38" i="33"/>
  <c r="O33" i="33"/>
  <c r="C25" i="40" s="1"/>
  <c r="N33" i="33"/>
  <c r="B25" i="40" s="1"/>
  <c r="O41" i="33"/>
  <c r="N41" i="33"/>
  <c r="O30" i="33"/>
  <c r="C22" i="40" s="1"/>
  <c r="N30" i="33"/>
  <c r="B22" i="40" s="1"/>
  <c r="O28" i="33"/>
  <c r="C20" i="40" s="1"/>
  <c r="N28" i="33"/>
  <c r="B20" i="40" s="1"/>
  <c r="O27" i="33"/>
  <c r="C19" i="40" s="1"/>
  <c r="G19" i="40" s="1"/>
  <c r="O29" i="33"/>
  <c r="C21" i="40" s="1"/>
  <c r="G21" i="40" s="1"/>
  <c r="D31" i="33"/>
  <c r="N29" i="33"/>
  <c r="B21" i="40" s="1"/>
  <c r="F21" i="40" s="1"/>
  <c r="O23" i="33"/>
  <c r="C15" i="40" s="1"/>
  <c r="F15" i="40" s="1"/>
  <c r="N23" i="33"/>
  <c r="B15" i="40" s="1"/>
  <c r="G15" i="40" s="1"/>
  <c r="O18" i="33"/>
  <c r="C10" i="40" s="1"/>
  <c r="N18" i="33"/>
  <c r="B10" i="40" s="1"/>
  <c r="N13" i="33"/>
  <c r="B5" i="40" s="1"/>
  <c r="N14" i="33"/>
  <c r="B6" i="40" s="1"/>
  <c r="C5" i="33"/>
  <c r="O13" i="33"/>
  <c r="C5" i="40" s="1"/>
  <c r="O14" i="33"/>
  <c r="C6" i="40" s="1"/>
  <c r="N26" i="33"/>
  <c r="B18" i="40" s="1"/>
  <c r="F18" i="40" s="1"/>
  <c r="O26" i="33"/>
  <c r="C18" i="40" s="1"/>
  <c r="G18" i="40" s="1"/>
  <c r="D6" i="33"/>
  <c r="N15" i="33"/>
  <c r="B7" i="40" s="1"/>
  <c r="O15" i="33"/>
  <c r="C7" i="40" s="1"/>
  <c r="O12" i="33"/>
  <c r="C4" i="40" s="1"/>
  <c r="N12" i="33"/>
  <c r="B4" i="40" s="1"/>
  <c r="T41" i="1"/>
  <c r="B74" i="35" s="1"/>
  <c r="U41" i="1"/>
  <c r="C74" i="35" s="1"/>
  <c r="T30" i="1"/>
  <c r="B63" i="35" s="1"/>
  <c r="U30" i="1"/>
  <c r="C63" i="35" s="1"/>
  <c r="U37" i="1"/>
  <c r="C70" i="35" s="1"/>
  <c r="T37" i="1"/>
  <c r="B70" i="35" s="1"/>
  <c r="U28" i="1"/>
  <c r="C61" i="35" s="1"/>
  <c r="U31" i="1"/>
  <c r="T28" i="1"/>
  <c r="B61" i="35" s="1"/>
  <c r="T31" i="1"/>
  <c r="U32" i="1"/>
  <c r="T32" i="1"/>
  <c r="U26" i="1"/>
  <c r="U29" i="1"/>
  <c r="T26" i="1"/>
  <c r="T29" i="1"/>
  <c r="U33" i="1"/>
  <c r="C66" i="35" s="1"/>
  <c r="T33" i="1"/>
  <c r="B66" i="35" s="1"/>
  <c r="U24" i="1"/>
  <c r="U27" i="1"/>
  <c r="C60" i="35" s="1"/>
  <c r="T24" i="1"/>
  <c r="T27" i="1"/>
  <c r="B60" i="35" s="1"/>
  <c r="AA22" i="1"/>
  <c r="C80" i="35" s="1"/>
  <c r="U25" i="1"/>
  <c r="T25" i="1"/>
  <c r="U23" i="1"/>
  <c r="T23" i="1"/>
  <c r="U22" i="1"/>
  <c r="T22" i="1"/>
  <c r="B55" i="35" s="1"/>
  <c r="N16" i="33"/>
  <c r="B8" i="40" s="1"/>
  <c r="O16" i="33"/>
  <c r="C8" i="40" s="1"/>
  <c r="N17" i="33"/>
  <c r="B9" i="40" s="1"/>
  <c r="O17" i="33"/>
  <c r="C9" i="40" s="1"/>
  <c r="N19" i="33"/>
  <c r="B11" i="40" s="1"/>
  <c r="O19" i="33"/>
  <c r="C11" i="40" s="1"/>
  <c r="N20" i="33"/>
  <c r="B12" i="40" s="1"/>
  <c r="O20" i="33"/>
  <c r="C12" i="40" s="1"/>
  <c r="N21" i="33"/>
  <c r="B13" i="40" s="1"/>
  <c r="O21" i="33"/>
  <c r="C13" i="40" s="1"/>
  <c r="N22" i="33"/>
  <c r="B14" i="40" s="1"/>
  <c r="O22" i="33"/>
  <c r="C14" i="40" s="1"/>
  <c r="N24" i="33"/>
  <c r="B16" i="40" s="1"/>
  <c r="O24" i="33"/>
  <c r="C16" i="40" s="1"/>
  <c r="N25" i="33"/>
  <c r="B17" i="40" s="1"/>
  <c r="O25" i="33"/>
  <c r="C17" i="40" s="1"/>
  <c r="N31" i="33"/>
  <c r="B23" i="40" s="1"/>
  <c r="O31" i="33"/>
  <c r="C23" i="40" s="1"/>
  <c r="N32" i="33"/>
  <c r="B24" i="40" s="1"/>
  <c r="O32" i="33"/>
  <c r="C24" i="40" s="1"/>
  <c r="N34" i="33"/>
  <c r="B26" i="40" s="1"/>
  <c r="O34" i="33"/>
  <c r="C26" i="40" s="1"/>
  <c r="N35" i="33"/>
  <c r="B27" i="40" s="1"/>
  <c r="O35" i="33"/>
  <c r="C27" i="40" s="1"/>
  <c r="N36" i="33"/>
  <c r="B28" i="40" s="1"/>
  <c r="O36" i="33"/>
  <c r="C28" i="40" s="1"/>
  <c r="N37" i="33"/>
  <c r="B29" i="40" s="1"/>
  <c r="O37" i="33"/>
  <c r="C29" i="40" s="1"/>
  <c r="N39" i="33"/>
  <c r="B31" i="40" s="1"/>
  <c r="O39" i="33"/>
  <c r="C31" i="40" s="1"/>
  <c r="N40" i="33"/>
  <c r="B32" i="40" s="1"/>
  <c r="O40" i="33"/>
  <c r="C32" i="40" s="1"/>
  <c r="U34" i="1"/>
  <c r="C67" i="35" s="1"/>
  <c r="T35" i="1"/>
  <c r="B68" i="35" s="1"/>
  <c r="T36" i="1"/>
  <c r="U38" i="1"/>
  <c r="U39" i="1"/>
  <c r="T40" i="1"/>
  <c r="T34" i="1"/>
  <c r="B67" i="35" s="1"/>
  <c r="U35" i="1"/>
  <c r="U36" i="1"/>
  <c r="T38" i="1"/>
  <c r="T39" i="1"/>
  <c r="U40" i="1"/>
  <c r="R5" i="35"/>
  <c r="R4" i="34"/>
  <c r="F48" i="34"/>
  <c r="G48" i="34"/>
  <c r="F49" i="34"/>
  <c r="F51" i="34"/>
  <c r="G51" i="34"/>
  <c r="F53" i="34"/>
  <c r="G53" i="34"/>
  <c r="F56" i="34"/>
  <c r="G56" i="34"/>
  <c r="F58" i="34"/>
  <c r="G58" i="34"/>
  <c r="F59" i="34"/>
  <c r="G59" i="34"/>
  <c r="F61" i="34"/>
  <c r="G61" i="34"/>
  <c r="F62" i="34"/>
  <c r="G62" i="34"/>
  <c r="G63" i="34"/>
  <c r="F65" i="34"/>
  <c r="G65" i="34"/>
  <c r="G23" i="37"/>
  <c r="G5" i="37"/>
  <c r="G6" i="37"/>
  <c r="G7" i="37"/>
  <c r="G9" i="37"/>
  <c r="G15" i="37"/>
  <c r="G19" i="37"/>
  <c r="G21" i="37"/>
  <c r="G26" i="34"/>
  <c r="G36" i="34"/>
  <c r="G43" i="34"/>
  <c r="G7" i="40"/>
  <c r="F7" i="40"/>
  <c r="R4" i="37"/>
  <c r="F7" i="37"/>
  <c r="F17" i="37"/>
  <c r="F18" i="37"/>
  <c r="F19" i="37"/>
  <c r="G9" i="40"/>
  <c r="F8" i="40"/>
  <c r="G6" i="40"/>
  <c r="G4" i="40"/>
  <c r="F4" i="40"/>
  <c r="G5" i="40"/>
  <c r="F5" i="40"/>
  <c r="F36" i="34"/>
  <c r="F42" i="34"/>
  <c r="F43" i="34"/>
  <c r="F12" i="37"/>
  <c r="F5" i="37"/>
  <c r="F13" i="37"/>
  <c r="F10" i="37"/>
  <c r="G4" i="37"/>
  <c r="F30" i="25"/>
  <c r="F23" i="25"/>
  <c r="F19" i="25"/>
  <c r="F5" i="25"/>
  <c r="A26" i="25"/>
  <c r="A23" i="25"/>
  <c r="A12" i="25"/>
  <c r="A9" i="25"/>
  <c r="A16" i="25"/>
  <c r="A19" i="25"/>
  <c r="A30" i="25"/>
  <c r="A5" i="25"/>
  <c r="B61" i="27"/>
  <c r="C61" i="27"/>
  <c r="D61" i="27"/>
  <c r="D60" i="27"/>
  <c r="C60" i="27"/>
  <c r="B60" i="27"/>
  <c r="A60" i="27"/>
  <c r="A59" i="27"/>
  <c r="B59" i="27"/>
  <c r="C59" i="27"/>
  <c r="D59" i="27"/>
  <c r="D58" i="27"/>
  <c r="C58" i="27"/>
  <c r="B58" i="27"/>
  <c r="A58" i="27"/>
  <c r="D39" i="25"/>
  <c r="E39" i="25"/>
  <c r="F39" i="25"/>
  <c r="G39" i="25"/>
  <c r="G38" i="25"/>
  <c r="F38" i="25"/>
  <c r="E38" i="25"/>
  <c r="D38" i="25"/>
  <c r="D37" i="25"/>
  <c r="E37" i="25"/>
  <c r="F37" i="25"/>
  <c r="G37" i="25"/>
  <c r="G36" i="25"/>
  <c r="F36" i="25"/>
  <c r="E36" i="25"/>
  <c r="D36" i="25"/>
  <c r="G8" i="40"/>
  <c r="F4" i="37"/>
  <c r="F6" i="40"/>
  <c r="F11" i="37"/>
  <c r="G16" i="37"/>
  <c r="F6" i="37"/>
  <c r="F9" i="40"/>
  <c r="C46" i="34" l="1"/>
  <c r="D31" i="1"/>
  <c r="C58" i="35"/>
  <c r="D38" i="1"/>
  <c r="D38" i="38" s="1"/>
  <c r="C37" i="34"/>
  <c r="D29" i="1"/>
  <c r="B56" i="35"/>
  <c r="C37" i="1"/>
  <c r="C37" i="38" s="1"/>
  <c r="B51" i="34"/>
  <c r="C27" i="1"/>
  <c r="B37" i="34"/>
  <c r="C29" i="1"/>
  <c r="C86" i="35"/>
  <c r="D25" i="1"/>
  <c r="D25" i="38" s="1"/>
  <c r="C56" i="35"/>
  <c r="D37" i="1"/>
  <c r="D37" i="38" s="1"/>
  <c r="C36" i="34"/>
  <c r="D28" i="1"/>
  <c r="B88" i="35"/>
  <c r="C24" i="1"/>
  <c r="C24" i="38" s="1"/>
  <c r="B86" i="35"/>
  <c r="C25" i="1"/>
  <c r="C25" i="38" s="1"/>
  <c r="B58" i="35"/>
  <c r="C38" i="1"/>
  <c r="C38" i="38" s="1"/>
  <c r="B36" i="34"/>
  <c r="C28" i="1"/>
  <c r="C87" i="35"/>
  <c r="D43" i="1"/>
  <c r="D43" i="38" s="1"/>
  <c r="C85" i="35"/>
  <c r="D42" i="1"/>
  <c r="D42" i="38" s="1"/>
  <c r="C83" i="35"/>
  <c r="D23" i="1"/>
  <c r="D23" i="38" s="1"/>
  <c r="C81" i="35"/>
  <c r="D41" i="1"/>
  <c r="D41" i="38" s="1"/>
  <c r="B64" i="35"/>
  <c r="C39" i="1"/>
  <c r="C39" i="38" s="1"/>
  <c r="C64" i="35"/>
  <c r="D39" i="1"/>
  <c r="D39" i="38" s="1"/>
  <c r="C51" i="34"/>
  <c r="D27" i="1"/>
  <c r="B87" i="35"/>
  <c r="C43" i="1"/>
  <c r="C43" i="38" s="1"/>
  <c r="B85" i="35"/>
  <c r="C42" i="1"/>
  <c r="C42" i="38" s="1"/>
  <c r="B83" i="35"/>
  <c r="C23" i="1"/>
  <c r="C23" i="38" s="1"/>
  <c r="B81" i="35"/>
  <c r="C41" i="1"/>
  <c r="C41" i="38" s="1"/>
  <c r="C71" i="35"/>
  <c r="C61" i="34"/>
  <c r="D13" i="1"/>
  <c r="D13" i="38" s="1"/>
  <c r="C18" i="35"/>
  <c r="G18" i="35" s="1"/>
  <c r="C69" i="35"/>
  <c r="C21" i="35"/>
  <c r="G21" i="35" s="1"/>
  <c r="C72" i="35"/>
  <c r="C62" i="35"/>
  <c r="D20" i="1"/>
  <c r="D20" i="38" s="1"/>
  <c r="B70" i="34"/>
  <c r="C14" i="1"/>
  <c r="C14" i="38" s="1"/>
  <c r="B58" i="34"/>
  <c r="C10" i="1"/>
  <c r="C10" i="38" s="1"/>
  <c r="C17" i="35"/>
  <c r="G17" i="35" s="1"/>
  <c r="C68" i="35"/>
  <c r="B21" i="35"/>
  <c r="F21" i="35" s="1"/>
  <c r="B72" i="35"/>
  <c r="B18" i="35"/>
  <c r="F18" i="35" s="1"/>
  <c r="B69" i="35"/>
  <c r="C4" i="35"/>
  <c r="C55" i="35"/>
  <c r="B62" i="35"/>
  <c r="C20" i="1"/>
  <c r="C20" i="38" s="1"/>
  <c r="B65" i="35"/>
  <c r="B71" i="34"/>
  <c r="C15" i="1"/>
  <c r="C15" i="38" s="1"/>
  <c r="B61" i="34"/>
  <c r="C13" i="1"/>
  <c r="C13" i="38" s="1"/>
  <c r="B59" i="34"/>
  <c r="C16" i="1"/>
  <c r="C16" i="38" s="1"/>
  <c r="B41" i="34"/>
  <c r="C12" i="1"/>
  <c r="C12" i="38" s="1"/>
  <c r="C37" i="35"/>
  <c r="C88" i="35"/>
  <c r="C31" i="35"/>
  <c r="F31" i="35" s="1"/>
  <c r="C82" i="35"/>
  <c r="C73" i="35"/>
  <c r="B57" i="35"/>
  <c r="C19" i="1"/>
  <c r="C19" i="38" s="1"/>
  <c r="C8" i="35"/>
  <c r="F8" i="35" s="1"/>
  <c r="C59" i="35"/>
  <c r="D21" i="1"/>
  <c r="D21" i="38" s="1"/>
  <c r="C71" i="34"/>
  <c r="D15" i="1"/>
  <c r="D15" i="38" s="1"/>
  <c r="C59" i="34"/>
  <c r="D16" i="1"/>
  <c r="D16" i="38" s="1"/>
  <c r="B71" i="35"/>
  <c r="B73" i="35"/>
  <c r="C57" i="35"/>
  <c r="D19" i="1"/>
  <c r="D19" i="38" s="1"/>
  <c r="B59" i="35"/>
  <c r="C21" i="1"/>
  <c r="C21" i="38" s="1"/>
  <c r="C65" i="35"/>
  <c r="C70" i="34"/>
  <c r="D14" i="1"/>
  <c r="D14" i="38" s="1"/>
  <c r="C58" i="34"/>
  <c r="D10" i="1"/>
  <c r="D10" i="38" s="1"/>
  <c r="C29" i="33"/>
  <c r="C30" i="33"/>
  <c r="D5" i="33"/>
  <c r="D29" i="33"/>
  <c r="D30" i="33"/>
  <c r="B4" i="34"/>
  <c r="G4" i="34" s="1"/>
  <c r="B33" i="40"/>
  <c r="G33" i="40" s="1"/>
  <c r="C32" i="33"/>
  <c r="B30" i="40"/>
  <c r="F30" i="40" s="1"/>
  <c r="M14" i="40" s="1"/>
  <c r="C33" i="33"/>
  <c r="C30" i="40"/>
  <c r="G30" i="40" s="1"/>
  <c r="O14" i="40" s="1"/>
  <c r="D33" i="33"/>
  <c r="D4" i="33"/>
  <c r="C6" i="33"/>
  <c r="C31" i="33"/>
  <c r="C33" i="40"/>
  <c r="F33" i="40" s="1"/>
  <c r="D32" i="33"/>
  <c r="C4" i="33"/>
  <c r="C66" i="34"/>
  <c r="G66" i="34" s="1"/>
  <c r="C75" i="34"/>
  <c r="F75" i="34" s="1"/>
  <c r="C47" i="34"/>
  <c r="G47" i="34" s="1"/>
  <c r="B74" i="34"/>
  <c r="F74" i="34" s="1"/>
  <c r="B64" i="34"/>
  <c r="G64" i="34" s="1"/>
  <c r="B75" i="34"/>
  <c r="G75" i="34" s="1"/>
  <c r="B57" i="34"/>
  <c r="G57" i="34" s="1"/>
  <c r="B55" i="34"/>
  <c r="G55" i="34" s="1"/>
  <c r="B47" i="34"/>
  <c r="F47" i="34" s="1"/>
  <c r="C55" i="34"/>
  <c r="F55" i="34" s="1"/>
  <c r="C74" i="34"/>
  <c r="G74" i="34" s="1"/>
  <c r="C64" i="34"/>
  <c r="F64" i="34" s="1"/>
  <c r="B17" i="35"/>
  <c r="F17" i="35" s="1"/>
  <c r="B23" i="35"/>
  <c r="F23" i="35" s="1"/>
  <c r="B60" i="34"/>
  <c r="F60" i="34" s="1"/>
  <c r="G46" i="34"/>
  <c r="B54" i="34"/>
  <c r="B48" i="34"/>
  <c r="B40" i="34"/>
  <c r="F40" i="34" s="1"/>
  <c r="B34" i="34"/>
  <c r="F34" i="34" s="1"/>
  <c r="B28" i="34"/>
  <c r="F28" i="34" s="1"/>
  <c r="B20" i="34"/>
  <c r="B14" i="34"/>
  <c r="G14" i="34" s="1"/>
  <c r="B8" i="34"/>
  <c r="F8" i="34" s="1"/>
  <c r="C42" i="35"/>
  <c r="F42" i="35" s="1"/>
  <c r="C16" i="35"/>
  <c r="G16" i="35" s="1"/>
  <c r="B5" i="35"/>
  <c r="F5" i="35" s="1"/>
  <c r="C29" i="35"/>
  <c r="F29" i="35" s="1"/>
  <c r="C9" i="35"/>
  <c r="G9" i="35" s="1"/>
  <c r="B11" i="35"/>
  <c r="G11" i="35" s="1"/>
  <c r="B14" i="35"/>
  <c r="G14" i="35" s="1"/>
  <c r="C13" i="35"/>
  <c r="C12" i="35"/>
  <c r="G12" i="35" s="1"/>
  <c r="G49" i="34"/>
  <c r="C57" i="34"/>
  <c r="F57" i="34" s="1"/>
  <c r="C53" i="34"/>
  <c r="G41" i="34"/>
  <c r="C49" i="34"/>
  <c r="C45" i="34"/>
  <c r="F45" i="34" s="1"/>
  <c r="C41" i="34"/>
  <c r="C39" i="34"/>
  <c r="F39" i="34" s="1"/>
  <c r="C35" i="34"/>
  <c r="G35" i="34" s="1"/>
  <c r="C33" i="34"/>
  <c r="G33" i="34" s="1"/>
  <c r="C31" i="34"/>
  <c r="G31" i="34" s="1"/>
  <c r="C29" i="34"/>
  <c r="F29" i="34" s="1"/>
  <c r="C27" i="34"/>
  <c r="G27" i="34" s="1"/>
  <c r="C23" i="34"/>
  <c r="G23" i="34" s="1"/>
  <c r="C21" i="34"/>
  <c r="G21" i="34" s="1"/>
  <c r="C19" i="34"/>
  <c r="G19" i="34" s="1"/>
  <c r="C17" i="34"/>
  <c r="F17" i="34" s="1"/>
  <c r="C15" i="34"/>
  <c r="F15" i="34" s="1"/>
  <c r="C13" i="34"/>
  <c r="G13" i="34" s="1"/>
  <c r="C11" i="34"/>
  <c r="F11" i="34" s="1"/>
  <c r="C9" i="34"/>
  <c r="G9" i="34" s="1"/>
  <c r="C7" i="34"/>
  <c r="G7" i="34" s="1"/>
  <c r="C5" i="34"/>
  <c r="G5" i="34" s="1"/>
  <c r="B48" i="35"/>
  <c r="F48" i="35" s="1"/>
  <c r="B46" i="35"/>
  <c r="F46" i="35" s="1"/>
  <c r="B44" i="35"/>
  <c r="B42" i="35"/>
  <c r="G42" i="35" s="1"/>
  <c r="B40" i="35"/>
  <c r="F40" i="35" s="1"/>
  <c r="B38" i="35"/>
  <c r="G38" i="35" s="1"/>
  <c r="B36" i="35"/>
  <c r="G36" i="35" s="1"/>
  <c r="B34" i="35"/>
  <c r="F34" i="35" s="1"/>
  <c r="B32" i="35"/>
  <c r="F32" i="35" s="1"/>
  <c r="B30" i="35"/>
  <c r="B22" i="35"/>
  <c r="G22" i="35" s="1"/>
  <c r="B6" i="35"/>
  <c r="G6" i="35" s="1"/>
  <c r="C19" i="35"/>
  <c r="B66" i="34"/>
  <c r="F66" i="34" s="1"/>
  <c r="F44" i="34"/>
  <c r="B52" i="34"/>
  <c r="B46" i="34"/>
  <c r="B42" i="34"/>
  <c r="B38" i="34"/>
  <c r="F38" i="34" s="1"/>
  <c r="B32" i="34"/>
  <c r="F32" i="34" s="1"/>
  <c r="B22" i="34"/>
  <c r="G22" i="34" s="1"/>
  <c r="B16" i="34"/>
  <c r="G16" i="34" s="1"/>
  <c r="B10" i="34"/>
  <c r="F10" i="34" s="1"/>
  <c r="B6" i="34"/>
  <c r="F6" i="34" s="1"/>
  <c r="C46" i="35"/>
  <c r="G46" i="35" s="1"/>
  <c r="C40" i="35"/>
  <c r="G40" i="35" s="1"/>
  <c r="C36" i="35"/>
  <c r="F36" i="35" s="1"/>
  <c r="C34" i="35"/>
  <c r="G34" i="35" s="1"/>
  <c r="C32" i="35"/>
  <c r="G32" i="35" s="1"/>
  <c r="C22" i="35"/>
  <c r="F22" i="35" s="1"/>
  <c r="C20" i="35"/>
  <c r="F20" i="35" s="1"/>
  <c r="C5" i="35"/>
  <c r="G5" i="35" s="1"/>
  <c r="C6" i="35"/>
  <c r="F6" i="35" s="1"/>
  <c r="B8" i="35"/>
  <c r="G8" i="35" s="1"/>
  <c r="C14" i="35"/>
  <c r="F14" i="35" s="1"/>
  <c r="C10" i="35"/>
  <c r="G10" i="35" s="1"/>
  <c r="B12" i="35"/>
  <c r="F12" i="35" s="1"/>
  <c r="F41" i="34"/>
  <c r="B49" i="34"/>
  <c r="B45" i="34"/>
  <c r="G45" i="34" s="1"/>
  <c r="B39" i="34"/>
  <c r="G39" i="34" s="1"/>
  <c r="B35" i="34"/>
  <c r="F35" i="34" s="1"/>
  <c r="B33" i="34"/>
  <c r="F33" i="34" s="1"/>
  <c r="B29" i="34"/>
  <c r="G29" i="34" s="1"/>
  <c r="B27" i="34"/>
  <c r="F27" i="34" s="1"/>
  <c r="B23" i="34"/>
  <c r="F23" i="34" s="1"/>
  <c r="B21" i="34"/>
  <c r="F21" i="34" s="1"/>
  <c r="B19" i="34"/>
  <c r="F19" i="34" s="1"/>
  <c r="B17" i="34"/>
  <c r="G17" i="34" s="1"/>
  <c r="B15" i="34"/>
  <c r="G15" i="34" s="1"/>
  <c r="B13" i="34"/>
  <c r="F13" i="34" s="1"/>
  <c r="B11" i="34"/>
  <c r="G11" i="34" s="1"/>
  <c r="B9" i="34"/>
  <c r="F9" i="34" s="1"/>
  <c r="B7" i="34"/>
  <c r="F7" i="34" s="1"/>
  <c r="B5" i="34"/>
  <c r="F5" i="34" s="1"/>
  <c r="C47" i="35"/>
  <c r="F47" i="35" s="1"/>
  <c r="C45" i="35"/>
  <c r="F45" i="35" s="1"/>
  <c r="C43" i="35"/>
  <c r="G43" i="35" s="1"/>
  <c r="C41" i="35"/>
  <c r="G41" i="35" s="1"/>
  <c r="C39" i="35"/>
  <c r="G39" i="35" s="1"/>
  <c r="C35" i="35"/>
  <c r="G35" i="35" s="1"/>
  <c r="C33" i="35"/>
  <c r="G33" i="35" s="1"/>
  <c r="F26" i="34"/>
  <c r="C26" i="34"/>
  <c r="B20" i="35"/>
  <c r="G20" i="35" s="1"/>
  <c r="C7" i="35"/>
  <c r="F7" i="35" s="1"/>
  <c r="C15" i="35"/>
  <c r="B10" i="35"/>
  <c r="F10" i="35" s="1"/>
  <c r="F54" i="34"/>
  <c r="B62" i="34"/>
  <c r="B50" i="34"/>
  <c r="G50" i="34" s="1"/>
  <c r="B30" i="34"/>
  <c r="F30" i="34" s="1"/>
  <c r="B25" i="34"/>
  <c r="F25" i="34" s="1"/>
  <c r="B18" i="34"/>
  <c r="G18" i="34" s="1"/>
  <c r="F12" i="34"/>
  <c r="B12" i="34"/>
  <c r="G12" i="34" s="1"/>
  <c r="C48" i="35"/>
  <c r="G48" i="35" s="1"/>
  <c r="C44" i="35"/>
  <c r="C38" i="35"/>
  <c r="F38" i="35" s="1"/>
  <c r="C30" i="35"/>
  <c r="B16" i="35"/>
  <c r="F16" i="35" s="1"/>
  <c r="B4" i="35"/>
  <c r="F4" i="35" s="1"/>
  <c r="B7" i="35"/>
  <c r="G7" i="35" s="1"/>
  <c r="B9" i="35"/>
  <c r="F9" i="35" s="1"/>
  <c r="B15" i="35"/>
  <c r="C11" i="35"/>
  <c r="F11" i="35" s="1"/>
  <c r="B13" i="35"/>
  <c r="B19" i="35"/>
  <c r="C23" i="35"/>
  <c r="G23" i="35" s="1"/>
  <c r="G54" i="34"/>
  <c r="C62" i="34"/>
  <c r="F46" i="34"/>
  <c r="C54" i="34"/>
  <c r="C50" i="34"/>
  <c r="F50" i="34" s="1"/>
  <c r="C42" i="34"/>
  <c r="G32" i="34"/>
  <c r="C40" i="34"/>
  <c r="G40" i="34" s="1"/>
  <c r="C38" i="34"/>
  <c r="G38" i="34" s="1"/>
  <c r="C34" i="34"/>
  <c r="G34" i="34" s="1"/>
  <c r="C25" i="34"/>
  <c r="G25" i="34" s="1"/>
  <c r="C18" i="34"/>
  <c r="F18" i="34" s="1"/>
  <c r="C10" i="34"/>
  <c r="C8" i="34"/>
  <c r="G8" i="34" s="1"/>
  <c r="C6" i="34"/>
  <c r="G6" i="34" s="1"/>
  <c r="B29" i="35"/>
  <c r="G29" i="35" s="1"/>
  <c r="B47" i="35"/>
  <c r="G47" i="35" s="1"/>
  <c r="B45" i="35"/>
  <c r="G45" i="35" s="1"/>
  <c r="B43" i="35"/>
  <c r="F43" i="35" s="1"/>
  <c r="B41" i="35"/>
  <c r="F41" i="35" s="1"/>
  <c r="B39" i="35"/>
  <c r="F39" i="35" s="1"/>
  <c r="B37" i="35"/>
  <c r="B35" i="35"/>
  <c r="F35" i="35" s="1"/>
  <c r="B33" i="35"/>
  <c r="F33" i="35" s="1"/>
  <c r="B31" i="35"/>
  <c r="G31" i="35" s="1"/>
  <c r="M2" i="40"/>
  <c r="O3" i="40"/>
  <c r="R2" i="40"/>
  <c r="R3" i="40"/>
  <c r="R4" i="40"/>
  <c r="R6" i="35"/>
  <c r="R8" i="35"/>
  <c r="R4" i="35"/>
  <c r="R7" i="35"/>
  <c r="F37" i="34"/>
  <c r="G52" i="34"/>
  <c r="F20" i="34"/>
  <c r="F16" i="34"/>
  <c r="G10" i="34"/>
  <c r="G42" i="34"/>
  <c r="F22" i="34"/>
  <c r="G37" i="34"/>
  <c r="F52" i="34"/>
  <c r="G4" i="35"/>
  <c r="G20" i="34"/>
  <c r="G12" i="37"/>
  <c r="F16" i="37"/>
  <c r="G10" i="37"/>
  <c r="G8" i="37"/>
  <c r="F23" i="37"/>
  <c r="G17" i="37"/>
  <c r="O15" i="37" s="1"/>
  <c r="F9" i="37"/>
  <c r="G11" i="37"/>
  <c r="M58" i="35" l="1"/>
  <c r="N58" i="35" s="1"/>
  <c r="S58" i="35" s="1"/>
  <c r="T58" i="35" s="1"/>
  <c r="M57" i="35"/>
  <c r="N57" i="35" s="1"/>
  <c r="S57" i="35" s="1"/>
  <c r="T57" i="35" s="1"/>
  <c r="M56" i="35"/>
  <c r="N56" i="35" s="1"/>
  <c r="S56" i="35" s="1"/>
  <c r="T56" i="35" s="1"/>
  <c r="M55" i="35"/>
  <c r="N55" i="35" s="1"/>
  <c r="S55" i="35" s="1"/>
  <c r="T55" i="35" s="1"/>
  <c r="M59" i="35"/>
  <c r="N59" i="35" s="1"/>
  <c r="S59" i="35" s="1"/>
  <c r="T59" i="35" s="1"/>
  <c r="M83" i="35"/>
  <c r="M82" i="35"/>
  <c r="N82" i="35" s="1"/>
  <c r="S82" i="35" s="1"/>
  <c r="T82" i="35" s="1"/>
  <c r="M84" i="35"/>
  <c r="N84" i="35" s="1"/>
  <c r="S84" i="35" s="1"/>
  <c r="T84" i="35" s="1"/>
  <c r="M81" i="35"/>
  <c r="N81" i="35" s="1"/>
  <c r="S81" i="35" s="1"/>
  <c r="T81" i="35" s="1"/>
  <c r="M80" i="35"/>
  <c r="N80" i="35" s="1"/>
  <c r="S80" i="35" s="1"/>
  <c r="T80" i="35" s="1"/>
  <c r="O2" i="40"/>
  <c r="O15" i="40"/>
  <c r="O4" i="40"/>
  <c r="M8" i="37"/>
  <c r="M3" i="40"/>
  <c r="N3" i="40" s="1"/>
  <c r="S3" i="40" s="1"/>
  <c r="M4" i="40"/>
  <c r="M15" i="40"/>
  <c r="N15" i="40" s="1"/>
  <c r="S15" i="40" s="1"/>
  <c r="T15" i="40" s="1"/>
  <c r="I15" i="40" s="1"/>
  <c r="M14" i="37"/>
  <c r="O33" i="35"/>
  <c r="M30" i="35"/>
  <c r="M31" i="35"/>
  <c r="M29" i="35"/>
  <c r="M33" i="35"/>
  <c r="M32" i="35"/>
  <c r="O31" i="35"/>
  <c r="O32" i="35"/>
  <c r="M5" i="34"/>
  <c r="O29" i="35"/>
  <c r="O30" i="35"/>
  <c r="M6" i="37"/>
  <c r="M10" i="37"/>
  <c r="N14" i="40"/>
  <c r="S14" i="40"/>
  <c r="T14" i="40" s="1"/>
  <c r="T3" i="40"/>
  <c r="N2" i="40"/>
  <c r="S2" i="40" s="1"/>
  <c r="T2" i="40" s="1"/>
  <c r="N4" i="40"/>
  <c r="S4" i="40" s="1"/>
  <c r="T4" i="40" s="1"/>
  <c r="O12" i="37"/>
  <c r="O11" i="37"/>
  <c r="M10" i="34"/>
  <c r="M12" i="34"/>
  <c r="M6" i="34"/>
  <c r="M8" i="34"/>
  <c r="M4" i="34"/>
  <c r="M11" i="34"/>
  <c r="M9" i="34"/>
  <c r="M7" i="34"/>
  <c r="O8" i="34"/>
  <c r="O12" i="34"/>
  <c r="O10" i="34"/>
  <c r="O5" i="34"/>
  <c r="O9" i="34"/>
  <c r="O6" i="34"/>
  <c r="O7" i="34"/>
  <c r="O11" i="34"/>
  <c r="O4" i="34"/>
  <c r="M6" i="35"/>
  <c r="O10" i="37"/>
  <c r="M15" i="37"/>
  <c r="M5" i="37"/>
  <c r="M13" i="37"/>
  <c r="M4" i="37"/>
  <c r="M11" i="37"/>
  <c r="M12" i="37"/>
  <c r="M9" i="37"/>
  <c r="O14" i="37"/>
  <c r="O13" i="37"/>
  <c r="M7" i="37"/>
  <c r="O5" i="35"/>
  <c r="O7" i="35"/>
  <c r="O6" i="35"/>
  <c r="M7" i="35"/>
  <c r="M4" i="35"/>
  <c r="M8" i="35"/>
  <c r="M5" i="35"/>
  <c r="O4" i="35"/>
  <c r="O8" i="35"/>
  <c r="O8" i="37"/>
  <c r="O9" i="37"/>
  <c r="O6" i="37"/>
  <c r="O4" i="37"/>
  <c r="O5" i="37"/>
  <c r="O7" i="37"/>
  <c r="N83" i="35" l="1"/>
  <c r="S83" i="35" s="1"/>
  <c r="T83" i="35" s="1"/>
  <c r="N8" i="37"/>
  <c r="S8" i="37" s="1"/>
  <c r="T8" i="37" s="1"/>
  <c r="N33" i="35"/>
  <c r="S33" i="35" s="1"/>
  <c r="T33" i="35" s="1"/>
  <c r="N5" i="34"/>
  <c r="S5" i="34" s="1"/>
  <c r="T5" i="34" s="1"/>
  <c r="N6" i="37"/>
  <c r="S6" i="37" s="1"/>
  <c r="T6" i="37" s="1"/>
  <c r="N11" i="37"/>
  <c r="S11" i="37" s="1"/>
  <c r="T11" i="37" s="1"/>
  <c r="N31" i="35"/>
  <c r="S31" i="35" s="1"/>
  <c r="T31" i="35" s="1"/>
  <c r="N29" i="35"/>
  <c r="S29" i="35" s="1"/>
  <c r="T29" i="35" s="1"/>
  <c r="N32" i="35"/>
  <c r="S32" i="35" s="1"/>
  <c r="T32" i="35" s="1"/>
  <c r="N30" i="35"/>
  <c r="S30" i="35" s="1"/>
  <c r="T30" i="35" s="1"/>
  <c r="N10" i="37"/>
  <c r="S10" i="37" s="1"/>
  <c r="T10" i="37" s="1"/>
  <c r="N15" i="37"/>
  <c r="N14" i="37"/>
  <c r="N12" i="37"/>
  <c r="S12" i="37" s="1"/>
  <c r="T12" i="37" s="1"/>
  <c r="I14" i="40"/>
  <c r="J19" i="40" s="1"/>
  <c r="N26" i="3" s="1"/>
  <c r="I2" i="40"/>
  <c r="I4" i="40"/>
  <c r="I3" i="40"/>
  <c r="N7" i="37"/>
  <c r="S7" i="37" s="1"/>
  <c r="T7" i="37" s="1"/>
  <c r="N5" i="37"/>
  <c r="S5" i="37" s="1"/>
  <c r="T5" i="37" s="1"/>
  <c r="N9" i="37"/>
  <c r="S9" i="37" s="1"/>
  <c r="T9" i="37" s="1"/>
  <c r="N7" i="34"/>
  <c r="S7" i="34" s="1"/>
  <c r="T7" i="34" s="1"/>
  <c r="N8" i="34"/>
  <c r="S8" i="34" s="1"/>
  <c r="T8" i="34" s="1"/>
  <c r="N12" i="34"/>
  <c r="S12" i="34" s="1"/>
  <c r="T12" i="34" s="1"/>
  <c r="N10" i="34"/>
  <c r="S10" i="34" s="1"/>
  <c r="T10" i="34" s="1"/>
  <c r="N11" i="34"/>
  <c r="S11" i="34" s="1"/>
  <c r="T11" i="34" s="1"/>
  <c r="N6" i="34"/>
  <c r="S6" i="34" s="1"/>
  <c r="T6" i="34" s="1"/>
  <c r="N9" i="34"/>
  <c r="S9" i="34" s="1"/>
  <c r="T9" i="34" s="1"/>
  <c r="N4" i="34"/>
  <c r="S4" i="34" s="1"/>
  <c r="T4" i="34" s="1"/>
  <c r="N6" i="35"/>
  <c r="S6" i="35" s="1"/>
  <c r="T6" i="35" s="1"/>
  <c r="N4" i="37"/>
  <c r="S4" i="37" s="1"/>
  <c r="T4" i="37" s="1"/>
  <c r="N13" i="37"/>
  <c r="S13" i="37" s="1"/>
  <c r="T13" i="37" s="1"/>
  <c r="N8" i="35"/>
  <c r="S8" i="35" s="1"/>
  <c r="T8" i="35" s="1"/>
  <c r="N4" i="35"/>
  <c r="S4" i="35" s="1"/>
  <c r="T4" i="35" s="1"/>
  <c r="N7" i="35"/>
  <c r="S7" i="35" s="1"/>
  <c r="T7" i="35" s="1"/>
  <c r="N5" i="35"/>
  <c r="S5" i="35" s="1"/>
  <c r="T5" i="35" s="1"/>
  <c r="I56" i="35" l="1"/>
  <c r="I57" i="35"/>
  <c r="I58" i="35"/>
  <c r="I59" i="35"/>
  <c r="I55" i="35"/>
  <c r="I80" i="35"/>
  <c r="I83" i="35"/>
  <c r="I81" i="35"/>
  <c r="I82" i="35"/>
  <c r="I84" i="35"/>
  <c r="I31" i="35"/>
  <c r="I33" i="35"/>
  <c r="I32" i="35"/>
  <c r="I29" i="35"/>
  <c r="I30" i="35"/>
  <c r="S14" i="37"/>
  <c r="S15" i="37"/>
  <c r="J20" i="40"/>
  <c r="N27" i="3" s="1"/>
  <c r="Q20" i="40"/>
  <c r="U27" i="3" s="1"/>
  <c r="L20" i="40"/>
  <c r="P27" i="3" s="1"/>
  <c r="S19" i="40"/>
  <c r="W26" i="3" s="1"/>
  <c r="R19" i="40"/>
  <c r="V26" i="3" s="1"/>
  <c r="N19" i="40"/>
  <c r="R26" i="3" s="1"/>
  <c r="Q19" i="40"/>
  <c r="U26" i="3" s="1"/>
  <c r="L19" i="40"/>
  <c r="P26" i="3" s="1"/>
  <c r="O20" i="40"/>
  <c r="S27" i="3" s="1"/>
  <c r="K19" i="40"/>
  <c r="O26" i="3" s="1"/>
  <c r="N20" i="40"/>
  <c r="R27" i="3" s="1"/>
  <c r="M20" i="40"/>
  <c r="Q27" i="3" s="1"/>
  <c r="P19" i="40"/>
  <c r="T26" i="3" s="1"/>
  <c r="S20" i="40"/>
  <c r="W27" i="3" s="1"/>
  <c r="O19" i="40"/>
  <c r="S26" i="3" s="1"/>
  <c r="R20" i="40"/>
  <c r="V27" i="3" s="1"/>
  <c r="M19" i="40"/>
  <c r="Q26" i="3" s="1"/>
  <c r="P20" i="40"/>
  <c r="T27" i="3" s="1"/>
  <c r="K20" i="40"/>
  <c r="O27" i="3" s="1"/>
  <c r="R8" i="40"/>
  <c r="V20" i="3" s="1"/>
  <c r="K10" i="40"/>
  <c r="O22" i="3" s="1"/>
  <c r="S8" i="40"/>
  <c r="W20" i="3" s="1"/>
  <c r="J10" i="40"/>
  <c r="N22" i="3" s="1"/>
  <c r="P10" i="40"/>
  <c r="T22" i="3" s="1"/>
  <c r="S9" i="40"/>
  <c r="W21" i="3" s="1"/>
  <c r="O10" i="40"/>
  <c r="S22" i="3" s="1"/>
  <c r="O9" i="40"/>
  <c r="S21" i="3" s="1"/>
  <c r="P8" i="40"/>
  <c r="T20" i="3" s="1"/>
  <c r="N9" i="40"/>
  <c r="R21" i="3" s="1"/>
  <c r="O8" i="40"/>
  <c r="S20" i="3" s="1"/>
  <c r="L8" i="40"/>
  <c r="P20" i="3" s="1"/>
  <c r="S10" i="40"/>
  <c r="W22" i="3" s="1"/>
  <c r="J8" i="40"/>
  <c r="N20" i="3" s="1"/>
  <c r="Q10" i="40"/>
  <c r="U22" i="3" s="1"/>
  <c r="N10" i="40"/>
  <c r="R22" i="3" s="1"/>
  <c r="R10" i="40"/>
  <c r="V22" i="3" s="1"/>
  <c r="J9" i="40"/>
  <c r="N21" i="3" s="1"/>
  <c r="K9" i="40"/>
  <c r="O21" i="3" s="1"/>
  <c r="R9" i="40"/>
  <c r="V21" i="3" s="1"/>
  <c r="M8" i="40"/>
  <c r="Q20" i="3" s="1"/>
  <c r="L9" i="40"/>
  <c r="P21" i="3" s="1"/>
  <c r="K8" i="40"/>
  <c r="O20" i="3" s="1"/>
  <c r="N8" i="40"/>
  <c r="R20" i="3" s="1"/>
  <c r="P9" i="40"/>
  <c r="T21" i="3" s="1"/>
  <c r="M10" i="40"/>
  <c r="Q22" i="3" s="1"/>
  <c r="L10" i="40"/>
  <c r="P22" i="3" s="1"/>
  <c r="Q8" i="40"/>
  <c r="U20" i="3" s="1"/>
  <c r="Q9" i="40"/>
  <c r="U21" i="3" s="1"/>
  <c r="M9" i="40"/>
  <c r="Q21" i="3" s="1"/>
  <c r="I4" i="35"/>
  <c r="J11" i="35" s="1"/>
  <c r="I6" i="34"/>
  <c r="I7" i="34"/>
  <c r="I8" i="34"/>
  <c r="I5" i="34"/>
  <c r="I9" i="34"/>
  <c r="I4" i="34"/>
  <c r="I10" i="34"/>
  <c r="I11" i="34"/>
  <c r="I12" i="34"/>
  <c r="I7" i="35"/>
  <c r="I5" i="35"/>
  <c r="I6" i="35"/>
  <c r="I8" i="35"/>
  <c r="N62" i="35" l="1"/>
  <c r="R62" i="35"/>
  <c r="N63" i="35"/>
  <c r="R63" i="35"/>
  <c r="N64" i="35"/>
  <c r="R64" i="35"/>
  <c r="N65" i="35"/>
  <c r="R65" i="35"/>
  <c r="N66" i="35"/>
  <c r="R66" i="35"/>
  <c r="K65" i="35"/>
  <c r="J63" i="35"/>
  <c r="Q62" i="35"/>
  <c r="M64" i="35"/>
  <c r="Q65" i="35"/>
  <c r="K64" i="35"/>
  <c r="O62" i="35"/>
  <c r="S62" i="35"/>
  <c r="O63" i="35"/>
  <c r="S63" i="35"/>
  <c r="O64" i="35"/>
  <c r="S64" i="35"/>
  <c r="O65" i="35"/>
  <c r="S65" i="35"/>
  <c r="O66" i="35"/>
  <c r="S66" i="35"/>
  <c r="K66" i="35"/>
  <c r="J64" i="35"/>
  <c r="M62" i="35"/>
  <c r="Q63" i="35"/>
  <c r="M65" i="35"/>
  <c r="Q66" i="35"/>
  <c r="J62" i="35"/>
  <c r="L62" i="35"/>
  <c r="P62" i="35"/>
  <c r="L63" i="35"/>
  <c r="P63" i="35"/>
  <c r="L64" i="35"/>
  <c r="P64" i="35"/>
  <c r="L65" i="35"/>
  <c r="P65" i="35"/>
  <c r="L66" i="35"/>
  <c r="P66" i="35"/>
  <c r="K63" i="35"/>
  <c r="K62" i="35"/>
  <c r="J66" i="35"/>
  <c r="M63" i="35"/>
  <c r="Q64" i="35"/>
  <c r="M66" i="35"/>
  <c r="J65" i="35"/>
  <c r="K88" i="35"/>
  <c r="O88" i="35"/>
  <c r="S88" i="35"/>
  <c r="N89" i="35"/>
  <c r="R89" i="35"/>
  <c r="M90" i="35"/>
  <c r="Q90" i="35"/>
  <c r="L91" i="35"/>
  <c r="P91" i="35"/>
  <c r="L87" i="35"/>
  <c r="P87" i="35"/>
  <c r="K87" i="35"/>
  <c r="J91" i="35"/>
  <c r="M89" i="35"/>
  <c r="P90" i="35"/>
  <c r="S91" i="35"/>
  <c r="J90" i="35"/>
  <c r="L88" i="35"/>
  <c r="P88" i="35"/>
  <c r="K89" i="35"/>
  <c r="O89" i="35"/>
  <c r="S89" i="35"/>
  <c r="N90" i="35"/>
  <c r="R90" i="35"/>
  <c r="M91" i="35"/>
  <c r="Q91" i="35"/>
  <c r="M87" i="35"/>
  <c r="Q87" i="35"/>
  <c r="J88" i="35"/>
  <c r="J87" i="35"/>
  <c r="N88" i="35"/>
  <c r="Q89" i="35"/>
  <c r="K91" i="35"/>
  <c r="O87" i="35"/>
  <c r="M88" i="35"/>
  <c r="Q88" i="35"/>
  <c r="L89" i="35"/>
  <c r="P89" i="35"/>
  <c r="K90" i="35"/>
  <c r="O90" i="35"/>
  <c r="S90" i="35"/>
  <c r="N91" i="35"/>
  <c r="R91" i="35"/>
  <c r="N87" i="35"/>
  <c r="R87" i="35"/>
  <c r="J89" i="35"/>
  <c r="R88" i="35"/>
  <c r="L90" i="35"/>
  <c r="O91" i="35"/>
  <c r="S87" i="35"/>
  <c r="S36" i="35"/>
  <c r="K23" i="3" s="1"/>
  <c r="L36" i="35"/>
  <c r="D23" i="3" s="1"/>
  <c r="K40" i="35"/>
  <c r="C27" i="3" s="1"/>
  <c r="L37" i="35"/>
  <c r="D24" i="3" s="1"/>
  <c r="N37" i="35"/>
  <c r="F24" i="3" s="1"/>
  <c r="L40" i="35"/>
  <c r="D27" i="3" s="1"/>
  <c r="R37" i="35"/>
  <c r="J24" i="3" s="1"/>
  <c r="M38" i="35"/>
  <c r="E25" i="3" s="1"/>
  <c r="O38" i="35"/>
  <c r="G25" i="3" s="1"/>
  <c r="Q39" i="35"/>
  <c r="I26" i="3" s="1"/>
  <c r="K36" i="35"/>
  <c r="C23" i="3" s="1"/>
  <c r="R40" i="35"/>
  <c r="J27" i="3" s="1"/>
  <c r="P40" i="35"/>
  <c r="H27" i="3" s="1"/>
  <c r="O37" i="35"/>
  <c r="G24" i="3" s="1"/>
  <c r="O39" i="35"/>
  <c r="G26" i="3" s="1"/>
  <c r="M36" i="35"/>
  <c r="E23" i="3" s="1"/>
  <c r="R38" i="35"/>
  <c r="J25" i="3" s="1"/>
  <c r="L38" i="35"/>
  <c r="D25" i="3" s="1"/>
  <c r="Q40" i="35"/>
  <c r="I27" i="3" s="1"/>
  <c r="O36" i="35"/>
  <c r="G23" i="3" s="1"/>
  <c r="P38" i="35"/>
  <c r="H25" i="3" s="1"/>
  <c r="K38" i="35"/>
  <c r="C25" i="3" s="1"/>
  <c r="S40" i="35"/>
  <c r="K27" i="3" s="1"/>
  <c r="Q37" i="35"/>
  <c r="I24" i="3" s="1"/>
  <c r="N40" i="35"/>
  <c r="F27" i="3" s="1"/>
  <c r="J39" i="35"/>
  <c r="B26" i="3" s="1"/>
  <c r="J36" i="35"/>
  <c r="B23" i="3" s="1"/>
  <c r="P37" i="35"/>
  <c r="H24" i="3" s="1"/>
  <c r="M40" i="35"/>
  <c r="E27" i="3" s="1"/>
  <c r="S37" i="35"/>
  <c r="K24" i="3" s="1"/>
  <c r="Q36" i="35"/>
  <c r="I23" i="3" s="1"/>
  <c r="N39" i="35"/>
  <c r="F26" i="3" s="1"/>
  <c r="O40" i="35"/>
  <c r="G27" i="3" s="1"/>
  <c r="M37" i="35"/>
  <c r="E24" i="3" s="1"/>
  <c r="R39" i="35"/>
  <c r="J26" i="3" s="1"/>
  <c r="L39" i="35"/>
  <c r="D26" i="3" s="1"/>
  <c r="N36" i="35"/>
  <c r="F23" i="3" s="1"/>
  <c r="J37" i="35"/>
  <c r="B24" i="3" s="1"/>
  <c r="P39" i="35"/>
  <c r="H26" i="3" s="1"/>
  <c r="R36" i="35"/>
  <c r="J23" i="3" s="1"/>
  <c r="S39" i="35"/>
  <c r="K26" i="3" s="1"/>
  <c r="Q38" i="35"/>
  <c r="I25" i="3" s="1"/>
  <c r="K39" i="35"/>
  <c r="C26" i="3" s="1"/>
  <c r="P36" i="35"/>
  <c r="H23" i="3" s="1"/>
  <c r="M39" i="35"/>
  <c r="E26" i="3" s="1"/>
  <c r="S38" i="35"/>
  <c r="K25" i="3" s="1"/>
  <c r="K37" i="35"/>
  <c r="C24" i="3" s="1"/>
  <c r="N38" i="35"/>
  <c r="F25" i="3" s="1"/>
  <c r="J40" i="35"/>
  <c r="B27" i="3" s="1"/>
  <c r="J38" i="35"/>
  <c r="B25" i="3" s="1"/>
  <c r="T15" i="37"/>
  <c r="T14" i="37"/>
  <c r="L11" i="35"/>
  <c r="D16" i="3" s="1"/>
  <c r="K11" i="35"/>
  <c r="C16" i="3" s="1"/>
  <c r="B16" i="3"/>
  <c r="L23" i="34"/>
  <c r="D13" i="3" s="1"/>
  <c r="J19" i="34"/>
  <c r="B9" i="3" s="1"/>
  <c r="J23" i="34"/>
  <c r="B13" i="3" s="1"/>
  <c r="M16" i="34"/>
  <c r="E6" i="3" s="1"/>
  <c r="Q16" i="34"/>
  <c r="I6" i="3" s="1"/>
  <c r="L17" i="34"/>
  <c r="D7" i="3" s="1"/>
  <c r="P17" i="34"/>
  <c r="H7" i="3" s="1"/>
  <c r="K18" i="34"/>
  <c r="C8" i="3" s="1"/>
  <c r="O18" i="34"/>
  <c r="G8" i="3" s="1"/>
  <c r="S18" i="34"/>
  <c r="K8" i="3" s="1"/>
  <c r="N19" i="34"/>
  <c r="F9" i="3" s="1"/>
  <c r="R19" i="34"/>
  <c r="J9" i="3" s="1"/>
  <c r="M20" i="34"/>
  <c r="E10" i="3" s="1"/>
  <c r="L21" i="34"/>
  <c r="D11" i="3" s="1"/>
  <c r="P21" i="34"/>
  <c r="H11" i="3" s="1"/>
  <c r="O22" i="34"/>
  <c r="G12" i="3" s="1"/>
  <c r="S22" i="34"/>
  <c r="K12" i="3" s="1"/>
  <c r="R23" i="34"/>
  <c r="J13" i="3" s="1"/>
  <c r="J21" i="34"/>
  <c r="B11" i="3" s="1"/>
  <c r="S16" i="34"/>
  <c r="K6" i="3" s="1"/>
  <c r="M18" i="34"/>
  <c r="E8" i="3" s="1"/>
  <c r="P19" i="34"/>
  <c r="H9" i="3" s="1"/>
  <c r="S20" i="34"/>
  <c r="K10" i="3" s="1"/>
  <c r="M22" i="34"/>
  <c r="E12" i="3" s="1"/>
  <c r="P23" i="34"/>
  <c r="H13" i="3" s="1"/>
  <c r="K15" i="34"/>
  <c r="C5" i="3" s="1"/>
  <c r="J16" i="34"/>
  <c r="B6" i="3" s="1"/>
  <c r="J20" i="34"/>
  <c r="B10" i="3" s="1"/>
  <c r="J15" i="34"/>
  <c r="B5" i="3" s="1"/>
  <c r="N16" i="34"/>
  <c r="F6" i="3" s="1"/>
  <c r="R16" i="34"/>
  <c r="J6" i="3" s="1"/>
  <c r="M17" i="34"/>
  <c r="E7" i="3" s="1"/>
  <c r="Q17" i="34"/>
  <c r="I7" i="3" s="1"/>
  <c r="L18" i="34"/>
  <c r="D8" i="3" s="1"/>
  <c r="P18" i="34"/>
  <c r="H8" i="3" s="1"/>
  <c r="K19" i="34"/>
  <c r="C9" i="3" s="1"/>
  <c r="O19" i="34"/>
  <c r="G9" i="3" s="1"/>
  <c r="S19" i="34"/>
  <c r="K9" i="3" s="1"/>
  <c r="N20" i="34"/>
  <c r="F10" i="3" s="1"/>
  <c r="R20" i="34"/>
  <c r="J10" i="3" s="1"/>
  <c r="M21" i="34"/>
  <c r="E11" i="3" s="1"/>
  <c r="Q21" i="34"/>
  <c r="I11" i="3" s="1"/>
  <c r="L22" i="34"/>
  <c r="D12" i="3" s="1"/>
  <c r="P22" i="34"/>
  <c r="H12" i="3" s="1"/>
  <c r="K23" i="34"/>
  <c r="C13" i="3" s="1"/>
  <c r="O23" i="34"/>
  <c r="G13" i="3" s="1"/>
  <c r="S23" i="34"/>
  <c r="K13" i="3" s="1"/>
  <c r="O15" i="34"/>
  <c r="G5" i="3" s="1"/>
  <c r="S15" i="34"/>
  <c r="K5" i="3" s="1"/>
  <c r="K16" i="34"/>
  <c r="C6" i="3" s="1"/>
  <c r="N17" i="34"/>
  <c r="F7" i="3" s="1"/>
  <c r="Q18" i="34"/>
  <c r="I8" i="3" s="1"/>
  <c r="K20" i="34"/>
  <c r="C10" i="3" s="1"/>
  <c r="N21" i="34"/>
  <c r="F11" i="3" s="1"/>
  <c r="Q22" i="34"/>
  <c r="I12" i="3" s="1"/>
  <c r="L15" i="34"/>
  <c r="D5" i="3" s="1"/>
  <c r="J18" i="34"/>
  <c r="B8" i="3" s="1"/>
  <c r="J22" i="34"/>
  <c r="B12" i="3" s="1"/>
  <c r="L16" i="34"/>
  <c r="D6" i="3" s="1"/>
  <c r="P16" i="34"/>
  <c r="H6" i="3" s="1"/>
  <c r="K17" i="34"/>
  <c r="C7" i="3" s="1"/>
  <c r="O17" i="34"/>
  <c r="G7" i="3" s="1"/>
  <c r="S17" i="34"/>
  <c r="K7" i="3" s="1"/>
  <c r="N18" i="34"/>
  <c r="F8" i="3" s="1"/>
  <c r="R18" i="34"/>
  <c r="J8" i="3" s="1"/>
  <c r="M19" i="34"/>
  <c r="E9" i="3" s="1"/>
  <c r="Q19" i="34"/>
  <c r="I9" i="3" s="1"/>
  <c r="L20" i="34"/>
  <c r="D10" i="3" s="1"/>
  <c r="P20" i="34"/>
  <c r="H10" i="3" s="1"/>
  <c r="K21" i="34"/>
  <c r="C11" i="3" s="1"/>
  <c r="O21" i="34"/>
  <c r="G11" i="3" s="1"/>
  <c r="S21" i="34"/>
  <c r="K11" i="3" s="1"/>
  <c r="N22" i="34"/>
  <c r="F12" i="3" s="1"/>
  <c r="R22" i="34"/>
  <c r="J12" i="3" s="1"/>
  <c r="M23" i="34"/>
  <c r="E13" i="3" s="1"/>
  <c r="Q23" i="34"/>
  <c r="I13" i="3" s="1"/>
  <c r="M15" i="34"/>
  <c r="E5" i="3" s="1"/>
  <c r="Q15" i="34"/>
  <c r="I5" i="3" s="1"/>
  <c r="Q20" i="34"/>
  <c r="I10" i="3" s="1"/>
  <c r="K22" i="34"/>
  <c r="C12" i="3" s="1"/>
  <c r="N23" i="34"/>
  <c r="F13" i="3" s="1"/>
  <c r="N15" i="34"/>
  <c r="F5" i="3" s="1"/>
  <c r="R15" i="34"/>
  <c r="J5" i="3" s="1"/>
  <c r="J17" i="34"/>
  <c r="B7" i="3" s="1"/>
  <c r="O16" i="34"/>
  <c r="G6" i="3" s="1"/>
  <c r="R17" i="34"/>
  <c r="J7" i="3" s="1"/>
  <c r="L19" i="34"/>
  <c r="D9" i="3" s="1"/>
  <c r="O20" i="34"/>
  <c r="G10" i="3" s="1"/>
  <c r="R21" i="34"/>
  <c r="J11" i="3" s="1"/>
  <c r="P15" i="34"/>
  <c r="H5" i="3" s="1"/>
  <c r="S13" i="35"/>
  <c r="K18" i="3" s="1"/>
  <c r="S14" i="35"/>
  <c r="K19" i="3" s="1"/>
  <c r="S12" i="35"/>
  <c r="K17" i="3" s="1"/>
  <c r="O11" i="35"/>
  <c r="G16" i="3" s="1"/>
  <c r="S15" i="35"/>
  <c r="K20" i="3" s="1"/>
  <c r="P11" i="35"/>
  <c r="H16" i="3" s="1"/>
  <c r="S11" i="35"/>
  <c r="K16" i="3" s="1"/>
  <c r="Q11" i="35"/>
  <c r="I16" i="3" s="1"/>
  <c r="L15" i="35"/>
  <c r="D20" i="3" s="1"/>
  <c r="M15" i="35"/>
  <c r="E20" i="3" s="1"/>
  <c r="J12" i="35"/>
  <c r="B17" i="3" s="1"/>
  <c r="R15" i="35"/>
  <c r="J20" i="3" s="1"/>
  <c r="O15" i="35"/>
  <c r="G20" i="3" s="1"/>
  <c r="L13" i="35"/>
  <c r="D18" i="3" s="1"/>
  <c r="K15" i="35"/>
  <c r="C20" i="3" s="1"/>
  <c r="R14" i="35"/>
  <c r="J19" i="3" s="1"/>
  <c r="N13" i="35"/>
  <c r="F18" i="3" s="1"/>
  <c r="N14" i="35"/>
  <c r="F19" i="3" s="1"/>
  <c r="Q14" i="35"/>
  <c r="I19" i="3" s="1"/>
  <c r="M12" i="35"/>
  <c r="E17" i="3" s="1"/>
  <c r="J14" i="35"/>
  <c r="B19" i="3" s="1"/>
  <c r="Q12" i="35"/>
  <c r="I17" i="3" s="1"/>
  <c r="R13" i="35"/>
  <c r="J18" i="3" s="1"/>
  <c r="M14" i="35"/>
  <c r="E19" i="3" s="1"/>
  <c r="O14" i="35"/>
  <c r="G19" i="3" s="1"/>
  <c r="J15" i="35"/>
  <c r="B20" i="3" s="1"/>
  <c r="N15" i="35"/>
  <c r="F20" i="3" s="1"/>
  <c r="J13" i="35"/>
  <c r="B18" i="3" s="1"/>
  <c r="O12" i="35"/>
  <c r="G17" i="3" s="1"/>
  <c r="K13" i="35"/>
  <c r="C18" i="3" s="1"/>
  <c r="L12" i="35"/>
  <c r="D17" i="3" s="1"/>
  <c r="K12" i="35"/>
  <c r="C17" i="3" s="1"/>
  <c r="P12" i="35"/>
  <c r="H17" i="3" s="1"/>
  <c r="Q15" i="35"/>
  <c r="I20" i="3" s="1"/>
  <c r="N11" i="35"/>
  <c r="F16" i="3" s="1"/>
  <c r="L14" i="35"/>
  <c r="D19" i="3" s="1"/>
  <c r="R12" i="35"/>
  <c r="J17" i="3" s="1"/>
  <c r="M13" i="35"/>
  <c r="E18" i="3" s="1"/>
  <c r="Q13" i="35"/>
  <c r="I18" i="3" s="1"/>
  <c r="N12" i="35"/>
  <c r="F17" i="3" s="1"/>
  <c r="P13" i="35"/>
  <c r="H18" i="3" s="1"/>
  <c r="O13" i="35"/>
  <c r="G18" i="3" s="1"/>
  <c r="M11" i="35"/>
  <c r="E16" i="3" s="1"/>
  <c r="R11" i="35"/>
  <c r="J16" i="3" s="1"/>
  <c r="K14" i="35"/>
  <c r="C19" i="3" s="1"/>
  <c r="P14" i="35"/>
  <c r="H19" i="3" s="1"/>
  <c r="P15" i="35"/>
  <c r="H20" i="3" s="1"/>
  <c r="I4" i="37" l="1"/>
  <c r="I11" i="37"/>
  <c r="I13" i="37"/>
  <c r="I8" i="37"/>
  <c r="I12" i="37"/>
  <c r="I10" i="37"/>
  <c r="I7" i="37"/>
  <c r="I9" i="37"/>
  <c r="I14" i="37"/>
  <c r="I5" i="37"/>
  <c r="I6" i="37"/>
  <c r="I15" i="37"/>
  <c r="K29" i="37" l="1"/>
  <c r="R24" i="37"/>
  <c r="N20" i="37"/>
  <c r="Q20" i="37"/>
  <c r="M20" i="37"/>
  <c r="N23" i="37"/>
  <c r="O22" i="37"/>
  <c r="N19" i="37"/>
  <c r="K22" i="37"/>
  <c r="R23" i="37"/>
  <c r="Q21" i="37"/>
  <c r="J23" i="37"/>
  <c r="S23" i="37"/>
  <c r="J21" i="37"/>
  <c r="M29" i="37"/>
  <c r="S28" i="37"/>
  <c r="O26" i="37"/>
  <c r="R28" i="37"/>
  <c r="S30" i="37"/>
  <c r="S25" i="37"/>
  <c r="P30" i="37"/>
  <c r="L24" i="37"/>
  <c r="L29" i="37"/>
  <c r="L27" i="37"/>
  <c r="S29" i="37"/>
  <c r="K28" i="37"/>
  <c r="J25" i="37"/>
  <c r="R26" i="37"/>
  <c r="M26" i="37"/>
  <c r="R27" i="37"/>
  <c r="P29" i="37"/>
  <c r="R29" i="37"/>
  <c r="Q24" i="37"/>
  <c r="R19" i="37"/>
  <c r="K21" i="37"/>
  <c r="K27" i="37"/>
  <c r="Q28" i="37"/>
  <c r="N27" i="37"/>
  <c r="J24" i="37"/>
  <c r="J30" i="37"/>
  <c r="P24" i="37"/>
  <c r="L21" i="37"/>
  <c r="S20" i="37"/>
  <c r="L20" i="37"/>
  <c r="J19" i="37"/>
  <c r="P19" i="37"/>
  <c r="L19" i="37"/>
  <c r="J22" i="37"/>
  <c r="P23" i="37"/>
  <c r="L22" i="37"/>
  <c r="Q22" i="37"/>
  <c r="N21" i="37"/>
  <c r="M22" i="37"/>
  <c r="Q23" i="37"/>
  <c r="S24" i="37"/>
  <c r="N30" i="37"/>
  <c r="M30" i="37"/>
  <c r="K24" i="37"/>
  <c r="M25" i="37"/>
  <c r="M24" i="37"/>
  <c r="J29" i="37"/>
  <c r="K30" i="37"/>
  <c r="P27" i="37"/>
  <c r="P25" i="37"/>
  <c r="M28" i="37"/>
  <c r="Q27" i="37"/>
  <c r="L25" i="37"/>
  <c r="L26" i="37"/>
  <c r="O20" i="37"/>
  <c r="O21" i="37"/>
  <c r="K23" i="37"/>
  <c r="S22" i="37"/>
  <c r="M21" i="37"/>
  <c r="Q29" i="37"/>
  <c r="Q30" i="37"/>
  <c r="K26" i="37"/>
  <c r="Q26" i="37"/>
  <c r="O29" i="37"/>
  <c r="N26" i="37"/>
  <c r="K20" i="37"/>
  <c r="R20" i="37"/>
  <c r="Q19" i="37"/>
  <c r="S19" i="37"/>
  <c r="M19" i="37"/>
  <c r="K19" i="37"/>
  <c r="R21" i="37"/>
  <c r="S21" i="37"/>
  <c r="N22" i="37"/>
  <c r="M23" i="37"/>
  <c r="P21" i="37"/>
  <c r="P22" i="37"/>
  <c r="O25" i="37"/>
  <c r="N25" i="37"/>
  <c r="L30" i="37"/>
  <c r="P28" i="37"/>
  <c r="J27" i="37"/>
  <c r="O27" i="37"/>
  <c r="Q25" i="37"/>
  <c r="R25" i="37"/>
  <c r="R30" i="37"/>
  <c r="N24" i="37"/>
  <c r="O28" i="37"/>
  <c r="K25" i="37"/>
  <c r="P26" i="37"/>
  <c r="N28" i="37"/>
  <c r="S27" i="37"/>
  <c r="N29" i="37"/>
  <c r="M27" i="37"/>
  <c r="J28" i="37"/>
  <c r="P20" i="37"/>
  <c r="J20" i="37"/>
  <c r="O19" i="37"/>
  <c r="O23" i="37"/>
  <c r="L23" i="37"/>
  <c r="R22" i="37"/>
  <c r="O24" i="37"/>
  <c r="O30" i="37"/>
  <c r="J26" i="37"/>
  <c r="L28" i="37"/>
  <c r="S26" i="37"/>
</calcChain>
</file>

<file path=xl/sharedStrings.xml><?xml version="1.0" encoding="utf-8"?>
<sst xmlns="http://schemas.openxmlformats.org/spreadsheetml/2006/main" count="918" uniqueCount="263">
  <si>
    <t>Etablissements</t>
  </si>
  <si>
    <t>Equipe B</t>
  </si>
  <si>
    <t>Equipe A</t>
  </si>
  <si>
    <t>Lieux</t>
  </si>
  <si>
    <t>Horaires</t>
  </si>
  <si>
    <t>Résultats</t>
  </si>
  <si>
    <t>N° Match</t>
  </si>
  <si>
    <t>Match</t>
  </si>
  <si>
    <t>SIGLE</t>
  </si>
  <si>
    <t>ROC</t>
  </si>
  <si>
    <t>MASS</t>
  </si>
  <si>
    <t>STAN</t>
  </si>
  <si>
    <t>SMP</t>
  </si>
  <si>
    <t>NOM DU TERRAIN</t>
  </si>
  <si>
    <t>BND</t>
  </si>
  <si>
    <t>COORDONNEES</t>
  </si>
  <si>
    <t>MOYENS D'ACCES</t>
  </si>
  <si>
    <t>HORAIRES</t>
  </si>
  <si>
    <t>TERRAINS</t>
  </si>
  <si>
    <t>DISPONIBILITES</t>
  </si>
  <si>
    <t>13h30 à 17h30</t>
  </si>
  <si>
    <t>2 terrains de football à 11</t>
  </si>
  <si>
    <t>RER A ou métro château de Vincennes. Bus 112 arrêt La faluère</t>
  </si>
  <si>
    <t>RER A Grande Arche de la Défense, Métro Esplanade de la Défense</t>
  </si>
  <si>
    <t>Bus 150 à la Porte de la Vilette</t>
  </si>
  <si>
    <t>13h45 à 16h30</t>
  </si>
  <si>
    <t>Stade de Puteaux terrain n° 1 et 6</t>
  </si>
  <si>
    <t xml:space="preserve">13h30 à 17h30 terrain 1 </t>
  </si>
  <si>
    <t xml:space="preserve">Route du Bosquet Mortemart 75012 Paris                   </t>
  </si>
  <si>
    <t>Ile de puteaux, 1 allée des sports, 92800 PUTEAUX</t>
  </si>
  <si>
    <t>Parc des Sports de La Courneuve                                       Terrain n°6, 7, 10 et 1/2 du 12</t>
  </si>
  <si>
    <t>DIVISION 1</t>
  </si>
  <si>
    <t>CADETS</t>
  </si>
  <si>
    <t>Matchs au Tremblay</t>
  </si>
  <si>
    <t>Poule 1</t>
  </si>
  <si>
    <t>Poule 2</t>
  </si>
  <si>
    <t>Poule 3</t>
  </si>
  <si>
    <t>Poule 4</t>
  </si>
  <si>
    <t>Tableau des qualifiés</t>
  </si>
  <si>
    <t>Tableau des perdants</t>
  </si>
  <si>
    <t>JBS</t>
  </si>
  <si>
    <t>SANO</t>
  </si>
  <si>
    <t>FEN</t>
  </si>
  <si>
    <t>RS</t>
  </si>
  <si>
    <t>SCN</t>
  </si>
  <si>
    <t>Classement</t>
  </si>
  <si>
    <t>Date</t>
  </si>
  <si>
    <t>DATES D'INDISPONIBILITES DES ETABLISSEMENTS</t>
  </si>
  <si>
    <t>SIGLES</t>
  </si>
  <si>
    <t>Benjamins</t>
  </si>
  <si>
    <t>Minimes</t>
  </si>
  <si>
    <t>Lycée</t>
  </si>
  <si>
    <t>du 1/09 au 6/07</t>
  </si>
  <si>
    <t>Stade Pershing                                                Terrain n° 5, 10, 11, 14 et 16</t>
  </si>
  <si>
    <t>13h30 à 16h30 terrain 6</t>
  </si>
  <si>
    <t xml:space="preserve">51 avenue Roger Salengro, 93120 La Courneuve                    </t>
  </si>
  <si>
    <t xml:space="preserve">Parc du Tremblay                     </t>
  </si>
  <si>
    <t>161 Bd de Stalingrad 94500 Champigny sur Marne</t>
  </si>
  <si>
    <t xml:space="preserve"> RER : Nogent le Pérreux + bus 317 ou 116 arrêt parc du Tremblay</t>
  </si>
  <si>
    <t>NOM D'ETABLISSEMENT</t>
  </si>
  <si>
    <t>NOM et PRENOM</t>
  </si>
  <si>
    <t>N° MOBILE</t>
  </si>
  <si>
    <t xml:space="preserve">MAIL </t>
  </si>
  <si>
    <t>ST JUSTIN LEVALLOIS</t>
  </si>
  <si>
    <t>SJL</t>
  </si>
  <si>
    <t>DELOUIS Gilles</t>
  </si>
  <si>
    <t>06 81 59 13 44</t>
  </si>
  <si>
    <t>g.delouis@free.fr</t>
  </si>
  <si>
    <t>BOSSUET NOTRE DAME</t>
  </si>
  <si>
    <t>DEVEVEY Julien</t>
  </si>
  <si>
    <t>06 13 79 51 23</t>
  </si>
  <si>
    <t>jdevevey@gmail.com</t>
  </si>
  <si>
    <t>STANISLAS</t>
  </si>
  <si>
    <t>SOUCHON Thomas</t>
  </si>
  <si>
    <t>06 47 95 45 15</t>
  </si>
  <si>
    <t>thomas.souchon.eps@gmail.com</t>
  </si>
  <si>
    <t>FENELON</t>
  </si>
  <si>
    <t>CALAMY Anthony</t>
  </si>
  <si>
    <t>06 64 31 57 28</t>
  </si>
  <si>
    <t>anthony.calamy@outlook.fr</t>
  </si>
  <si>
    <t>VIVIN Yannick</t>
  </si>
  <si>
    <t>06 80 12 56 57</t>
  </si>
  <si>
    <t xml:space="preserve">y.vivin@yahoo.fr </t>
  </si>
  <si>
    <t>ST ANDRE DE NOGENT</t>
  </si>
  <si>
    <t>PECHEUX Michel</t>
  </si>
  <si>
    <t>06 73 17 40 28</t>
  </si>
  <si>
    <t>famille.pecheux@free.fr</t>
  </si>
  <si>
    <t>ST CROIX DE NEUILLY</t>
  </si>
  <si>
    <t>MARTIN Eric</t>
  </si>
  <si>
    <t>06 15 96 62 42</t>
  </si>
  <si>
    <t>e.martin@handisport.org</t>
  </si>
  <si>
    <t>BELLAUD Jocelyn</t>
  </si>
  <si>
    <t>06 51 99 25 34</t>
  </si>
  <si>
    <t>jocelynbellaud210@hotmail.com</t>
  </si>
  <si>
    <t>MENDOWSKI Isabelle</t>
  </si>
  <si>
    <t>lefloch.thierry@neuf.fr</t>
  </si>
  <si>
    <t>ST MICHEL DE PICPUS</t>
  </si>
  <si>
    <t>06 07 21 13 52</t>
  </si>
  <si>
    <t>assmp@smpicpus.fr</t>
  </si>
  <si>
    <t>MASSILLON</t>
  </si>
  <si>
    <t>ROBERT SCHUMAN</t>
  </si>
  <si>
    <t>BUZON Franck</t>
  </si>
  <si>
    <t>06 88 84 33 70</t>
  </si>
  <si>
    <t>f.buze@laposte.net</t>
  </si>
  <si>
    <t>JEAN-BAPTISTE DE LA SALLE</t>
  </si>
  <si>
    <t>CAM Mickael</t>
  </si>
  <si>
    <t>06 24 20 56 65</t>
  </si>
  <si>
    <t>cam.mickael@yahoo.fr</t>
  </si>
  <si>
    <t>Stade Didier Drogba, Complexe Sportif Louison Bobet (Concession SJL)</t>
  </si>
  <si>
    <t xml:space="preserve">15, rue Pablo Neruda
92300 Levallois
01-47-15-75-78
</t>
  </si>
  <si>
    <t>du 1/09 au 15/06</t>
  </si>
  <si>
    <t>Indisponibilités</t>
  </si>
  <si>
    <t xml:space="preserve"> CALENDRIER MINIMES</t>
  </si>
  <si>
    <t>POULES ET MATCHS MINIMES</t>
  </si>
  <si>
    <t>POULES ET MATCHS BENJAMINS</t>
  </si>
  <si>
    <t xml:space="preserve"> CALENDRIER CADETS et JUNIORS</t>
  </si>
  <si>
    <t>POULES ET MATCHS CADETS ET JUNIORS</t>
  </si>
  <si>
    <t>Scores</t>
  </si>
  <si>
    <t>Vainqueur</t>
  </si>
  <si>
    <t>Perdant</t>
  </si>
  <si>
    <t>Etablissement</t>
  </si>
  <si>
    <t>Matchs joués</t>
  </si>
  <si>
    <t>Victoires</t>
  </si>
  <si>
    <t xml:space="preserve">Nuls </t>
  </si>
  <si>
    <t>Défaites</t>
  </si>
  <si>
    <t>Points</t>
  </si>
  <si>
    <t>Buts Pour</t>
  </si>
  <si>
    <t>Buts Contre</t>
  </si>
  <si>
    <t>Différence</t>
  </si>
  <si>
    <t>BENJAMINS DIVISION 1</t>
  </si>
  <si>
    <t>FEN 2</t>
  </si>
  <si>
    <t>STAN 2</t>
  </si>
  <si>
    <t>MASS 2</t>
  </si>
  <si>
    <t>MONDON Martial</t>
  </si>
  <si>
    <t>06 70 88 13 05</t>
  </si>
  <si>
    <t>martialmondon@yahoo.fr</t>
  </si>
  <si>
    <t>MAINDRON Séraphin</t>
  </si>
  <si>
    <t>06 59 88 91 08</t>
  </si>
  <si>
    <t>seraphinmaindron@hotmail.com</t>
  </si>
  <si>
    <t>6 et 7 prairies, 10 en stabilisé et terrain 12 synthétique</t>
  </si>
  <si>
    <t xml:space="preserve">SNCF Clicy-Levallois + 5’
Métro Louise Michel + 15’
Bus 84-94-274-341-165-PC
165
</t>
  </si>
  <si>
    <t>STAN 1</t>
  </si>
  <si>
    <t>MASS 1</t>
  </si>
  <si>
    <t>FEN 1</t>
  </si>
  <si>
    <t>SJL 1</t>
  </si>
  <si>
    <t>LYCEE</t>
  </si>
  <si>
    <t>CROSS IDF</t>
  </si>
  <si>
    <t>14h</t>
  </si>
  <si>
    <t>14h30</t>
  </si>
  <si>
    <t>15h</t>
  </si>
  <si>
    <t>DIVISION 2 Poule B</t>
  </si>
  <si>
    <t>DIVISION 2 Poule A</t>
  </si>
  <si>
    <t>STAN 3</t>
  </si>
  <si>
    <t>FEN 3</t>
  </si>
  <si>
    <t>SJL 3</t>
  </si>
  <si>
    <t>SJL 2</t>
  </si>
  <si>
    <t>14h40</t>
  </si>
  <si>
    <t>15h20</t>
  </si>
  <si>
    <t>14h20</t>
  </si>
  <si>
    <t>15h40</t>
  </si>
  <si>
    <t>La Courneuve T6 B</t>
  </si>
  <si>
    <t>La Courneuve T6 A</t>
  </si>
  <si>
    <t>Stanislas 3</t>
  </si>
  <si>
    <t>Massillon 2</t>
  </si>
  <si>
    <t>Saint Justin Levallois 3</t>
  </si>
  <si>
    <t>Rocroy Saint Vincent</t>
  </si>
  <si>
    <t>Stanislas 1</t>
  </si>
  <si>
    <t>Massillon 1</t>
  </si>
  <si>
    <t>Fénelon Sainte Marie 1</t>
  </si>
  <si>
    <t>Saint Justin Levallois 1</t>
  </si>
  <si>
    <t>Stanislas 2</t>
  </si>
  <si>
    <t>Fénelon Sainte Marie 2</t>
  </si>
  <si>
    <t>Saint Justin Levallois 2</t>
  </si>
  <si>
    <t>Robert Schuman</t>
  </si>
  <si>
    <t xml:space="preserve">Massillon </t>
  </si>
  <si>
    <t>ASVP</t>
  </si>
  <si>
    <t>1 dec</t>
  </si>
  <si>
    <t>8 dec</t>
  </si>
  <si>
    <t>15 dec</t>
  </si>
  <si>
    <t>RS (JG)</t>
  </si>
  <si>
    <t>MASS (JG)</t>
  </si>
  <si>
    <t>La Courneuve 1/2 T12</t>
  </si>
  <si>
    <t>LISTING FOOTBALL 2021-2022</t>
  </si>
  <si>
    <t>RAMIREZ Sébastien</t>
  </si>
  <si>
    <t>BAUZOU Louis</t>
  </si>
  <si>
    <t>STOCCHI Giacomo</t>
  </si>
  <si>
    <t>TOUSSAINT Gaetan</t>
  </si>
  <si>
    <t>Territoire CG 19 janvier</t>
  </si>
  <si>
    <t>Territoire JG 26 janvier</t>
  </si>
  <si>
    <t xml:space="preserve"> CALENDRIER BENJAMINS</t>
  </si>
  <si>
    <t>JBS 1</t>
  </si>
  <si>
    <t>STAN 4</t>
  </si>
  <si>
    <t>JBS 2</t>
  </si>
  <si>
    <t>SJL TA</t>
  </si>
  <si>
    <t>SJL TB</t>
  </si>
  <si>
    <t>2 terrains de Foot à 7</t>
  </si>
  <si>
    <t xml:space="preserve">TA : 13h45-15h15                  TB : 13h45-16h15 </t>
  </si>
  <si>
    <t>INSTALLATIONS FOOTBALL 2021/2022</t>
  </si>
  <si>
    <t>Concession SANO : 2 Terrains de Foot à 7</t>
  </si>
  <si>
    <t>Concession MASS : 2 Terrains de Foot à 7</t>
  </si>
  <si>
    <t>24 nov (Term)</t>
  </si>
  <si>
    <t>1er dec (Term)</t>
  </si>
  <si>
    <t>ROC 1</t>
  </si>
  <si>
    <t>ROC 2</t>
  </si>
  <si>
    <t xml:space="preserve">ROC </t>
  </si>
  <si>
    <t>gaetan.toussaint@lasallesaintdenis.com</t>
  </si>
  <si>
    <t>06 58 37 75 23</t>
  </si>
  <si>
    <t>giacomostocchi@orange.fr</t>
  </si>
  <si>
    <t>louis.bauzou@gmail.com</t>
  </si>
  <si>
    <t>06 61 46 71 33</t>
  </si>
  <si>
    <t>julie.buissette@stanislas-paris.fr</t>
  </si>
  <si>
    <t>BUISSETTE Julie</t>
  </si>
  <si>
    <t>06 33 77 83 00</t>
  </si>
  <si>
    <t>ROCROY SAINT VINCENT</t>
  </si>
  <si>
    <t>CARBONNIER Théo</t>
  </si>
  <si>
    <t>t.carbonnier@ileps.fr</t>
  </si>
  <si>
    <t>06 52 25 22 19</t>
  </si>
  <si>
    <t>m.moliner@gs-svp.com</t>
  </si>
  <si>
    <t>MOLINER Maxime</t>
  </si>
  <si>
    <t>SAINT VINCENT DE PAUL</t>
  </si>
  <si>
    <t>06 12 38 28 79</t>
  </si>
  <si>
    <t>LEVESQUE Florian</t>
  </si>
  <si>
    <t>RAYMOND Benjamin</t>
  </si>
  <si>
    <t>07 89 42 53 55</t>
  </si>
  <si>
    <t>06 48 05 89 57</t>
  </si>
  <si>
    <t>16 fev</t>
  </si>
  <si>
    <t>15h30</t>
  </si>
  <si>
    <t>16h</t>
  </si>
  <si>
    <t xml:space="preserve">MINIMES DIVISION 1 </t>
  </si>
  <si>
    <t>Saint André de Nogent</t>
  </si>
  <si>
    <t>Bossuet Notre Dame</t>
  </si>
  <si>
    <t>Saint Vincent de Paul</t>
  </si>
  <si>
    <t>Jean Baptiste La Salle Saint-Denis</t>
  </si>
  <si>
    <t>ENTRAINEMENT</t>
  </si>
  <si>
    <t>Fénelon Ste Marie 1</t>
  </si>
  <si>
    <t>Jean Baptiste La Salle 1</t>
  </si>
  <si>
    <t>Rocroy St Vincent 1</t>
  </si>
  <si>
    <t>CLASSEMENT PROMO BENJAMINS 2021-2022</t>
  </si>
  <si>
    <t>CLASSEMENT PROMO MINIMES 2021-2022</t>
  </si>
  <si>
    <t>BENJAMINS DIVISION 2 POULE A</t>
  </si>
  <si>
    <t>BENJAMINS DIVISION 2 POULE B</t>
  </si>
  <si>
    <t xml:space="preserve">Saint André Nogent </t>
  </si>
  <si>
    <t>Stanislas 4</t>
  </si>
  <si>
    <t>Fénelon Ste Marie 2</t>
  </si>
  <si>
    <t>Fénelon Ste Marie 3</t>
  </si>
  <si>
    <t>Jean Baptiste La Salle 2</t>
  </si>
  <si>
    <t>Rocroy 2</t>
  </si>
  <si>
    <t>CLASSEMENT PROMO CADETS 2021-2022</t>
  </si>
  <si>
    <t>CADETS PROMO</t>
  </si>
  <si>
    <t>Saint Michel de Picpus</t>
  </si>
  <si>
    <t>CLASSEMENT PROMO JUNIORS 2021-2022</t>
  </si>
  <si>
    <t>La Courneuve T5 B</t>
  </si>
  <si>
    <t>La Courneuve T5 A</t>
  </si>
  <si>
    <t>La Courneuve T3 A</t>
  </si>
  <si>
    <t xml:space="preserve">TERRITOIRE CG PROMO / JG PROMO T3 La Courneuve </t>
  </si>
  <si>
    <t>PROMOTION / RELEGUATION</t>
  </si>
  <si>
    <t xml:space="preserve">BENJAMINS DIVISION 2 </t>
  </si>
  <si>
    <t>BENJAMINS DIVISION 3</t>
  </si>
  <si>
    <t>DIVISION 3</t>
  </si>
  <si>
    <t xml:space="preserve">DIVISION 2 </t>
  </si>
  <si>
    <t>La Courneuve T3A</t>
  </si>
  <si>
    <t>La Courneuve T5A</t>
  </si>
  <si>
    <t>La Courneuve T5B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</si>
</sst>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FFC000"/>
      <name val="Calibri"/>
      <family val="2"/>
      <scheme val="minor"/>
    </font>
    <font>
      <b/>
      <sz val="14"/>
      <color rgb="FFFFC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9"/>
      <color theme="10"/>
      <name val="Calibri"/>
      <family val="2"/>
    </font>
    <font>
      <b/>
      <sz val="36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4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6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76">
    <xf numFmtId="0" fontId="0" fillId="0" borderId="0" xfId="0"/>
    <xf numFmtId="0" fontId="0" fillId="0" borderId="0" xfId="0"/>
    <xf numFmtId="0" fontId="0" fillId="0" borderId="0" xfId="0" applyFill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/>
    <xf numFmtId="0" fontId="5" fillId="0" borderId="0" xfId="0" applyFont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1" fontId="16" fillId="4" borderId="1" xfId="0" applyNumberFormat="1" applyFont="1" applyFill="1" applyBorder="1" applyAlignment="1">
      <alignment horizontal="center" vertical="center"/>
    </xf>
    <xf numFmtId="0" fontId="2" fillId="0" borderId="0" xfId="1" applyAlignment="1" applyProtection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49" fontId="8" fillId="5" borderId="1" xfId="0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44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0" fillId="2" borderId="24" xfId="0" applyFill="1" applyBorder="1"/>
    <xf numFmtId="0" fontId="17" fillId="0" borderId="24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3" fillId="8" borderId="1" xfId="1" applyFont="1" applyFill="1" applyBorder="1" applyAlignment="1" applyProtection="1">
      <alignment horizontal="center" vertical="center"/>
    </xf>
    <xf numFmtId="0" fontId="24" fillId="8" borderId="1" xfId="1" applyFont="1" applyFill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3" fillId="0" borderId="1" xfId="1" applyFont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3" fillId="0" borderId="1" xfId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9" fontId="8" fillId="3" borderId="22" xfId="0" applyNumberFormat="1" applyFont="1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14" fillId="0" borderId="31" xfId="0" applyFont="1" applyFill="1" applyBorder="1" applyAlignment="1">
      <alignment horizontal="center" vertical="center"/>
    </xf>
    <xf numFmtId="0" fontId="0" fillId="0" borderId="31" xfId="0" applyFill="1" applyBorder="1"/>
    <xf numFmtId="1" fontId="8" fillId="0" borderId="1" xfId="0" applyNumberFormat="1" applyFont="1" applyFill="1" applyBorder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1" fontId="8" fillId="1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6" fillId="0" borderId="10" xfId="0" applyNumberFormat="1" applyFont="1" applyFill="1" applyBorder="1" applyAlignment="1">
      <alignment horizontal="center" vertical="center"/>
    </xf>
    <xf numFmtId="1" fontId="16" fillId="1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19" fillId="2" borderId="3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vertical="center"/>
    </xf>
    <xf numFmtId="0" fontId="25" fillId="0" borderId="54" xfId="0" applyNumberFormat="1" applyFont="1" applyFill="1" applyBorder="1" applyAlignment="1">
      <alignment vertical="center"/>
    </xf>
    <xf numFmtId="0" fontId="25" fillId="0" borderId="5" xfId="0" applyNumberFormat="1" applyFont="1" applyFill="1" applyBorder="1" applyAlignment="1">
      <alignment vertical="center"/>
    </xf>
    <xf numFmtId="0" fontId="25" fillId="0" borderId="21" xfId="0" applyNumberFormat="1" applyFont="1" applyFill="1" applyBorder="1" applyAlignment="1">
      <alignment vertical="center"/>
    </xf>
    <xf numFmtId="0" fontId="25" fillId="6" borderId="1" xfId="0" applyNumberFormat="1" applyFont="1" applyFill="1" applyBorder="1" applyAlignment="1">
      <alignment vertical="center"/>
    </xf>
    <xf numFmtId="0" fontId="25" fillId="6" borderId="5" xfId="0" applyNumberFormat="1" applyFont="1" applyFill="1" applyBorder="1" applyAlignment="1">
      <alignment vertical="center"/>
    </xf>
    <xf numFmtId="0" fontId="25" fillId="6" borderId="54" xfId="0" applyNumberFormat="1" applyFont="1" applyFill="1" applyBorder="1" applyAlignment="1">
      <alignment vertical="center"/>
    </xf>
    <xf numFmtId="0" fontId="25" fillId="6" borderId="21" xfId="0" applyNumberFormat="1" applyFont="1" applyFill="1" applyBorder="1" applyAlignment="1">
      <alignment vertical="center"/>
    </xf>
    <xf numFmtId="0" fontId="6" fillId="0" borderId="9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51" xfId="0" applyNumberFormat="1" applyFont="1" applyFill="1" applyBorder="1" applyAlignment="1">
      <alignment horizontal="center" vertical="center"/>
    </xf>
    <xf numFmtId="0" fontId="6" fillId="0" borderId="54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0" borderId="22" xfId="0" applyNumberFormat="1" applyFont="1" applyFill="1" applyBorder="1" applyAlignment="1">
      <alignment horizontal="center" vertical="center"/>
    </xf>
    <xf numFmtId="16" fontId="0" fillId="0" borderId="9" xfId="0" applyNumberFormat="1" applyFill="1" applyBorder="1" applyAlignment="1">
      <alignment horizontal="center"/>
    </xf>
    <xf numFmtId="16" fontId="0" fillId="0" borderId="1" xfId="0" applyNumberFormat="1" applyFill="1" applyBorder="1" applyAlignment="1">
      <alignment horizontal="center"/>
    </xf>
    <xf numFmtId="16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6" fillId="6" borderId="9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6" fillId="6" borderId="51" xfId="0" applyNumberFormat="1" applyFont="1" applyFill="1" applyBorder="1" applyAlignment="1">
      <alignment horizontal="center" vertical="center"/>
    </xf>
    <xf numFmtId="0" fontId="6" fillId="6" borderId="54" xfId="0" applyNumberFormat="1" applyFont="1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16" fontId="0" fillId="12" borderId="1" xfId="0" applyNumberFormat="1" applyFill="1" applyBorder="1" applyAlignment="1">
      <alignment horizontal="center" vertical="center"/>
    </xf>
    <xf numFmtId="0" fontId="6" fillId="0" borderId="19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1" applyBorder="1" applyAlignment="1" applyProtection="1">
      <alignment horizontal="center" vertical="center"/>
    </xf>
    <xf numFmtId="0" fontId="2" fillId="0" borderId="1" xfId="1" applyBorder="1" applyAlignment="1" applyProtection="1">
      <alignment horizontal="center" vertical="center" wrapText="1"/>
    </xf>
    <xf numFmtId="0" fontId="0" fillId="3" borderId="59" xfId="0" applyFill="1" applyBorder="1" applyAlignment="1">
      <alignment horizontal="center"/>
    </xf>
    <xf numFmtId="16" fontId="0" fillId="0" borderId="60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28" fillId="0" borderId="9" xfId="0" applyNumberFormat="1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8" fillId="0" borderId="51" xfId="0" applyNumberFormat="1" applyFont="1" applyFill="1" applyBorder="1" applyAlignment="1">
      <alignment horizontal="center" vertical="center"/>
    </xf>
    <xf numFmtId="0" fontId="28" fillId="0" borderId="20" xfId="0" applyNumberFormat="1" applyFont="1" applyFill="1" applyBorder="1" applyAlignment="1">
      <alignment horizontal="center" vertical="center"/>
    </xf>
    <xf numFmtId="0" fontId="28" fillId="0" borderId="54" xfId="0" applyNumberFormat="1" applyFont="1" applyFill="1" applyBorder="1" applyAlignment="1">
      <alignment horizontal="center" vertical="center"/>
    </xf>
    <xf numFmtId="16" fontId="0" fillId="12" borderId="19" xfId="0" applyNumberFormat="1" applyFill="1" applyBorder="1" applyAlignment="1">
      <alignment horizontal="center"/>
    </xf>
    <xf numFmtId="16" fontId="0" fillId="12" borderId="9" xfId="0" applyNumberFormat="1" applyFill="1" applyBorder="1" applyAlignment="1">
      <alignment horizontal="center"/>
    </xf>
    <xf numFmtId="16" fontId="0" fillId="12" borderId="1" xfId="0" applyNumberFormat="1" applyFill="1" applyBorder="1" applyAlignment="1">
      <alignment horizontal="center"/>
    </xf>
    <xf numFmtId="0" fontId="6" fillId="6" borderId="20" xfId="0" applyNumberFormat="1" applyFont="1" applyFill="1" applyBorder="1" applyAlignment="1">
      <alignment horizontal="center" vertical="center"/>
    </xf>
    <xf numFmtId="0" fontId="6" fillId="0" borderId="61" xfId="0" applyNumberFormat="1" applyFont="1" applyFill="1" applyBorder="1" applyAlignment="1">
      <alignment horizontal="center" vertical="center"/>
    </xf>
    <xf numFmtId="0" fontId="6" fillId="0" borderId="6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6" borderId="12" xfId="0" applyNumberFormat="1" applyFont="1" applyFill="1" applyBorder="1" applyAlignment="1">
      <alignment horizontal="center" vertical="center"/>
    </xf>
    <xf numFmtId="0" fontId="6" fillId="6" borderId="22" xfId="0" applyNumberFormat="1" applyFont="1" applyFill="1" applyBorder="1" applyAlignment="1">
      <alignment horizontal="center" vertical="center"/>
    </xf>
    <xf numFmtId="0" fontId="6" fillId="6" borderId="1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2" borderId="60" xfId="0" applyFill="1" applyBorder="1" applyAlignment="1">
      <alignment horizontal="center"/>
    </xf>
    <xf numFmtId="16" fontId="0" fillId="12" borderId="20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 vertical="center"/>
    </xf>
    <xf numFmtId="1" fontId="16" fillId="5" borderId="1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26" fillId="6" borderId="34" xfId="0" applyNumberFormat="1" applyFont="1" applyFill="1" applyBorder="1" applyAlignment="1">
      <alignment vertical="center"/>
    </xf>
    <xf numFmtId="0" fontId="26" fillId="6" borderId="14" xfId="0" applyNumberFormat="1" applyFont="1" applyFill="1" applyBorder="1" applyAlignment="1">
      <alignment vertical="center"/>
    </xf>
    <xf numFmtId="0" fontId="6" fillId="6" borderId="25" xfId="0" applyNumberFormat="1" applyFont="1" applyFill="1" applyBorder="1" applyAlignment="1">
      <alignment horizontal="center" vertical="center"/>
    </xf>
    <xf numFmtId="0" fontId="6" fillId="6" borderId="61" xfId="0" applyNumberFormat="1" applyFont="1" applyFill="1" applyBorder="1" applyAlignment="1">
      <alignment horizontal="center" vertical="center"/>
    </xf>
    <xf numFmtId="0" fontId="6" fillId="6" borderId="62" xfId="0" applyNumberFormat="1" applyFont="1" applyFill="1" applyBorder="1" applyAlignment="1">
      <alignment horizontal="center" vertical="center"/>
    </xf>
    <xf numFmtId="0" fontId="6" fillId="6" borderId="19" xfId="0" applyNumberFormat="1" applyFont="1" applyFill="1" applyBorder="1" applyAlignment="1">
      <alignment horizontal="center" vertical="center"/>
    </xf>
    <xf numFmtId="0" fontId="16" fillId="6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27" fillId="6" borderId="14" xfId="0" applyNumberFormat="1" applyFont="1" applyFill="1" applyBorder="1" applyAlignment="1">
      <alignment vertical="center"/>
    </xf>
    <xf numFmtId="0" fontId="27" fillId="6" borderId="40" xfId="0" applyNumberFormat="1" applyFont="1" applyFill="1" applyBorder="1" applyAlignment="1">
      <alignment vertical="center"/>
    </xf>
    <xf numFmtId="0" fontId="16" fillId="6" borderId="20" xfId="0" applyNumberFormat="1" applyFont="1" applyFill="1" applyBorder="1" applyAlignment="1">
      <alignment horizontal="center" vertical="center"/>
    </xf>
    <xf numFmtId="0" fontId="26" fillId="6" borderId="40" xfId="0" applyNumberFormat="1" applyFont="1" applyFill="1" applyBorder="1" applyAlignment="1">
      <alignment vertical="center"/>
    </xf>
    <xf numFmtId="0" fontId="6" fillId="6" borderId="4" xfId="0" applyNumberFormat="1" applyFont="1" applyFill="1" applyBorder="1" applyAlignment="1">
      <alignment horizontal="center" vertical="center"/>
    </xf>
    <xf numFmtId="0" fontId="6" fillId="6" borderId="7" xfId="0" applyNumberFormat="1" applyFont="1" applyFill="1" applyBorder="1" applyAlignment="1">
      <alignment horizontal="center" vertical="center"/>
    </xf>
    <xf numFmtId="0" fontId="6" fillId="6" borderId="66" xfId="0" applyNumberFormat="1" applyFont="1" applyFill="1" applyBorder="1" applyAlignment="1">
      <alignment horizontal="center" vertical="center"/>
    </xf>
    <xf numFmtId="0" fontId="6" fillId="6" borderId="67" xfId="0" applyNumberFormat="1" applyFont="1" applyFill="1" applyBorder="1" applyAlignment="1">
      <alignment horizontal="center" vertical="center"/>
    </xf>
    <xf numFmtId="0" fontId="16" fillId="0" borderId="20" xfId="0" applyNumberFormat="1" applyFont="1" applyFill="1" applyBorder="1" applyAlignment="1">
      <alignment horizontal="center" vertical="center"/>
    </xf>
    <xf numFmtId="0" fontId="26" fillId="0" borderId="34" xfId="0" applyNumberFormat="1" applyFont="1" applyFill="1" applyBorder="1" applyAlignment="1">
      <alignment vertical="center"/>
    </xf>
    <xf numFmtId="0" fontId="26" fillId="0" borderId="14" xfId="0" applyNumberFormat="1" applyFont="1" applyFill="1" applyBorder="1" applyAlignment="1">
      <alignment vertical="center"/>
    </xf>
    <xf numFmtId="0" fontId="26" fillId="0" borderId="40" xfId="0" applyNumberFormat="1" applyFont="1" applyFill="1" applyBorder="1" applyAlignment="1">
      <alignment vertical="center"/>
    </xf>
    <xf numFmtId="16" fontId="0" fillId="12" borderId="15" xfId="0" applyNumberFormat="1" applyFill="1" applyBorder="1" applyAlignment="1">
      <alignment horizontal="center"/>
    </xf>
    <xf numFmtId="0" fontId="26" fillId="6" borderId="27" xfId="0" applyNumberFormat="1" applyFont="1" applyFill="1" applyBorder="1" applyAlignment="1">
      <alignment vertical="center"/>
    </xf>
    <xf numFmtId="0" fontId="6" fillId="6" borderId="1" xfId="0" applyNumberFormat="1" applyFont="1" applyFill="1" applyBorder="1" applyAlignment="1">
      <alignment vertical="center"/>
    </xf>
    <xf numFmtId="0" fontId="16" fillId="6" borderId="2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6" fillId="6" borderId="3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6" borderId="2" xfId="0" applyNumberFormat="1" applyFont="1" applyFill="1" applyBorder="1" applyAlignment="1">
      <alignment horizontal="center" vertical="center"/>
    </xf>
    <xf numFmtId="0" fontId="6" fillId="6" borderId="23" xfId="0" applyNumberFormat="1" applyFont="1" applyFill="1" applyBorder="1" applyAlignment="1">
      <alignment horizontal="center" vertical="center"/>
    </xf>
    <xf numFmtId="0" fontId="6" fillId="6" borderId="56" xfId="0" applyNumberFormat="1" applyFont="1" applyFill="1" applyBorder="1" applyAlignment="1">
      <alignment horizontal="center" vertical="center"/>
    </xf>
    <xf numFmtId="0" fontId="27" fillId="6" borderId="14" xfId="0" applyNumberFormat="1" applyFont="1" applyFill="1" applyBorder="1" applyAlignment="1">
      <alignment horizontal="center" vertical="center"/>
    </xf>
    <xf numFmtId="0" fontId="26" fillId="0" borderId="34" xfId="0" applyNumberFormat="1" applyFont="1" applyFill="1" applyBorder="1" applyAlignment="1">
      <alignment horizontal="center" vertical="center"/>
    </xf>
    <xf numFmtId="0" fontId="6" fillId="6" borderId="2" xfId="0" applyNumberFormat="1" applyFont="1" applyFill="1" applyBorder="1" applyAlignment="1">
      <alignment horizontal="center" vertical="center"/>
    </xf>
    <xf numFmtId="0" fontId="6" fillId="6" borderId="23" xfId="0" applyNumberFormat="1" applyFont="1" applyFill="1" applyBorder="1" applyAlignment="1">
      <alignment horizontal="center" vertical="center"/>
    </xf>
    <xf numFmtId="0" fontId="6" fillId="6" borderId="56" xfId="0" applyNumberFormat="1" applyFont="1" applyFill="1" applyBorder="1" applyAlignment="1">
      <alignment horizontal="center" vertical="center"/>
    </xf>
    <xf numFmtId="0" fontId="27" fillId="6" borderId="1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26" fillId="6" borderId="34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14" xfId="0" applyNumberFormat="1" applyFont="1" applyFill="1" applyBorder="1" applyAlignment="1">
      <alignment vertical="center"/>
    </xf>
    <xf numFmtId="0" fontId="6" fillId="0" borderId="66" xfId="0" applyNumberFormat="1" applyFont="1" applyFill="1" applyBorder="1" applyAlignment="1">
      <alignment horizontal="center" vertical="center"/>
    </xf>
    <xf numFmtId="0" fontId="6" fillId="0" borderId="67" xfId="0" applyNumberFormat="1" applyFont="1" applyFill="1" applyBorder="1" applyAlignment="1">
      <alignment horizontal="center" vertical="center"/>
    </xf>
    <xf numFmtId="0" fontId="27" fillId="0" borderId="40" xfId="0" applyNumberFormat="1" applyFont="1" applyFill="1" applyBorder="1" applyAlignment="1">
      <alignment vertical="center"/>
    </xf>
    <xf numFmtId="0" fontId="26" fillId="6" borderId="15" xfId="0" applyNumberFormat="1" applyFont="1" applyFill="1" applyBorder="1" applyAlignment="1">
      <alignment horizontal="center" vertical="center"/>
    </xf>
    <xf numFmtId="16" fontId="0" fillId="12" borderId="22" xfId="0" applyNumberFormat="1" applyFill="1" applyBorder="1" applyAlignment="1">
      <alignment horizontal="center" vertical="center"/>
    </xf>
    <xf numFmtId="0" fontId="26" fillId="0" borderId="15" xfId="0" applyNumberFormat="1" applyFont="1" applyFill="1" applyBorder="1" applyAlignment="1">
      <alignment horizontal="center" vertical="center"/>
    </xf>
    <xf numFmtId="1" fontId="16" fillId="5" borderId="2" xfId="0" applyNumberFormat="1" applyFont="1" applyFill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0" fontId="6" fillId="6" borderId="68" xfId="0" applyNumberFormat="1" applyFont="1" applyFill="1" applyBorder="1" applyAlignment="1">
      <alignment horizontal="center" vertical="center"/>
    </xf>
    <xf numFmtId="0" fontId="6" fillId="6" borderId="39" xfId="0" applyNumberFormat="1" applyFont="1" applyFill="1" applyBorder="1" applyAlignment="1">
      <alignment horizontal="center" vertical="center"/>
    </xf>
    <xf numFmtId="0" fontId="26" fillId="6" borderId="58" xfId="0" applyNumberFormat="1" applyFont="1" applyFill="1" applyBorder="1" applyAlignment="1">
      <alignment vertical="center"/>
    </xf>
    <xf numFmtId="0" fontId="6" fillId="6" borderId="69" xfId="0" applyNumberFormat="1" applyFont="1" applyFill="1" applyBorder="1" applyAlignment="1">
      <alignment horizontal="center" vertical="center"/>
    </xf>
    <xf numFmtId="0" fontId="6" fillId="6" borderId="7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vertical="center"/>
    </xf>
    <xf numFmtId="0" fontId="26" fillId="0" borderId="27" xfId="0" applyNumberFormat="1" applyFont="1" applyFill="1" applyBorder="1" applyAlignment="1">
      <alignment vertical="center"/>
    </xf>
    <xf numFmtId="0" fontId="6" fillId="0" borderId="69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9" fillId="2" borderId="64" xfId="0" applyFont="1" applyFill="1" applyBorder="1" applyAlignment="1">
      <alignment horizontal="center" vertical="center"/>
    </xf>
    <xf numFmtId="0" fontId="0" fillId="11" borderId="9" xfId="0" applyFill="1" applyBorder="1" applyAlignment="1">
      <alignment horizontal="center" vertical="center"/>
    </xf>
    <xf numFmtId="0" fontId="0" fillId="2" borderId="0" xfId="0" applyFill="1" applyBorder="1"/>
    <xf numFmtId="0" fontId="0" fillId="11" borderId="5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2" borderId="52" xfId="0" applyFill="1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16" fontId="29" fillId="0" borderId="41" xfId="0" applyNumberFormat="1" applyFont="1" applyFill="1" applyBorder="1" applyAlignment="1">
      <alignment horizontal="center" vertical="center"/>
    </xf>
    <xf numFmtId="16" fontId="29" fillId="0" borderId="13" xfId="0" applyNumberFormat="1" applyFont="1" applyFill="1" applyBorder="1" applyAlignment="1">
      <alignment horizontal="center" vertical="center"/>
    </xf>
    <xf numFmtId="16" fontId="29" fillId="0" borderId="42" xfId="0" applyNumberFormat="1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65" xfId="0" applyFont="1" applyFill="1" applyBorder="1" applyAlignment="1">
      <alignment horizontal="center" vertical="center"/>
    </xf>
    <xf numFmtId="16" fontId="29" fillId="8" borderId="41" xfId="0" applyNumberFormat="1" applyFont="1" applyFill="1" applyBorder="1" applyAlignment="1">
      <alignment horizontal="center" vertical="center"/>
    </xf>
    <xf numFmtId="16" fontId="29" fillId="8" borderId="13" xfId="0" applyNumberFormat="1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horizontal="center" vertical="center"/>
    </xf>
    <xf numFmtId="0" fontId="30" fillId="5" borderId="49" xfId="0" applyNumberFormat="1" applyFont="1" applyFill="1" applyBorder="1" applyAlignment="1">
      <alignment horizontal="center" vertical="center"/>
    </xf>
    <xf numFmtId="0" fontId="30" fillId="5" borderId="8" xfId="0" applyNumberFormat="1" applyFont="1" applyFill="1" applyBorder="1" applyAlignment="1">
      <alignment horizontal="center" vertical="center"/>
    </xf>
    <xf numFmtId="0" fontId="30" fillId="5" borderId="26" xfId="0" applyNumberFormat="1" applyFont="1" applyFill="1" applyBorder="1" applyAlignment="1">
      <alignment horizontal="center" vertical="center"/>
    </xf>
    <xf numFmtId="0" fontId="30" fillId="5" borderId="50" xfId="0" applyNumberFormat="1" applyFont="1" applyFill="1" applyBorder="1" applyAlignment="1">
      <alignment horizontal="center" vertical="center"/>
    </xf>
    <xf numFmtId="0" fontId="30" fillId="5" borderId="0" xfId="0" applyNumberFormat="1" applyFont="1" applyFill="1" applyBorder="1" applyAlignment="1">
      <alignment horizontal="center" vertical="center"/>
    </xf>
    <xf numFmtId="0" fontId="30" fillId="5" borderId="27" xfId="0" applyNumberFormat="1" applyFont="1" applyFill="1" applyBorder="1" applyAlignment="1">
      <alignment horizontal="center" vertical="center"/>
    </xf>
    <xf numFmtId="16" fontId="29" fillId="6" borderId="41" xfId="0" applyNumberFormat="1" applyFont="1" applyFill="1" applyBorder="1" applyAlignment="1">
      <alignment horizontal="center" vertical="center"/>
    </xf>
    <xf numFmtId="16" fontId="29" fillId="6" borderId="13" xfId="0" applyNumberFormat="1" applyFont="1" applyFill="1" applyBorder="1" applyAlignment="1">
      <alignment horizontal="center" vertical="center"/>
    </xf>
    <xf numFmtId="16" fontId="29" fillId="6" borderId="42" xfId="0" applyNumberFormat="1" applyFont="1" applyFill="1" applyBorder="1" applyAlignment="1">
      <alignment horizontal="center" vertical="center"/>
    </xf>
    <xf numFmtId="0" fontId="21" fillId="11" borderId="28" xfId="0" applyFont="1" applyFill="1" applyBorder="1" applyAlignment="1">
      <alignment horizontal="center" vertical="center"/>
    </xf>
    <xf numFmtId="0" fontId="21" fillId="11" borderId="6" xfId="0" applyFont="1" applyFill="1" applyBorder="1" applyAlignment="1">
      <alignment horizontal="center" vertical="center"/>
    </xf>
    <xf numFmtId="0" fontId="21" fillId="11" borderId="29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21" fillId="14" borderId="28" xfId="0" applyFont="1" applyFill="1" applyBorder="1" applyAlignment="1">
      <alignment horizontal="center" vertical="center"/>
    </xf>
    <xf numFmtId="0" fontId="21" fillId="14" borderId="6" xfId="0" applyFont="1" applyFill="1" applyBorder="1" applyAlignment="1">
      <alignment horizontal="center" vertical="center"/>
    </xf>
    <xf numFmtId="0" fontId="21" fillId="14" borderId="29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29" xfId="0" applyFont="1" applyFill="1" applyBorder="1" applyAlignment="1">
      <alignment horizontal="center" vertical="center"/>
    </xf>
    <xf numFmtId="16" fontId="29" fillId="8" borderId="42" xfId="0" applyNumberFormat="1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30" fillId="5" borderId="63" xfId="0" applyNumberFormat="1" applyFont="1" applyFill="1" applyBorder="1" applyAlignment="1">
      <alignment horizontal="center" vertical="center"/>
    </xf>
    <xf numFmtId="0" fontId="30" fillId="5" borderId="64" xfId="0" applyNumberFormat="1" applyFont="1" applyFill="1" applyBorder="1" applyAlignment="1">
      <alignment horizontal="center" vertical="center"/>
    </xf>
    <xf numFmtId="0" fontId="30" fillId="5" borderId="65" xfId="0" applyNumberFormat="1" applyFont="1" applyFill="1" applyBorder="1" applyAlignment="1">
      <alignment horizontal="center" vertical="center"/>
    </xf>
    <xf numFmtId="0" fontId="30" fillId="5" borderId="51" xfId="0" applyNumberFormat="1" applyFont="1" applyFill="1" applyBorder="1" applyAlignment="1">
      <alignment horizontal="center" vertical="center"/>
    </xf>
    <xf numFmtId="0" fontId="30" fillId="5" borderId="52" xfId="0" applyNumberFormat="1" applyFont="1" applyFill="1" applyBorder="1" applyAlignment="1">
      <alignment horizontal="center" vertical="center"/>
    </xf>
    <xf numFmtId="0" fontId="30" fillId="5" borderId="46" xfId="0" applyNumberFormat="1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5" fillId="5" borderId="28" xfId="0" applyFont="1" applyFill="1" applyBorder="1" applyAlignment="1">
      <alignment horizontal="center" vertical="center"/>
    </xf>
    <xf numFmtId="49" fontId="8" fillId="4" borderId="4" xfId="0" applyNumberFormat="1" applyFont="1" applyFill="1" applyBorder="1" applyAlignment="1">
      <alignment horizontal="center" vertical="center"/>
    </xf>
    <xf numFmtId="49" fontId="8" fillId="4" borderId="3" xfId="0" applyNumberFormat="1" applyFont="1" applyFill="1" applyBorder="1" applyAlignment="1">
      <alignment horizontal="center" vertical="center"/>
    </xf>
    <xf numFmtId="49" fontId="8" fillId="5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0" fillId="11" borderId="28" xfId="0" applyFont="1" applyFill="1" applyBorder="1" applyAlignment="1">
      <alignment horizontal="center"/>
    </xf>
    <xf numFmtId="0" fontId="20" fillId="11" borderId="6" xfId="0" applyFont="1" applyFill="1" applyBorder="1" applyAlignment="1">
      <alignment horizontal="center"/>
    </xf>
    <xf numFmtId="0" fontId="20" fillId="11" borderId="29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32" fillId="0" borderId="63" xfId="0" applyFont="1" applyBorder="1" applyAlignment="1">
      <alignment horizontal="center" vertical="center" wrapText="1"/>
    </xf>
    <xf numFmtId="0" fontId="32" fillId="0" borderId="64" xfId="0" applyFont="1" applyBorder="1" applyAlignment="1">
      <alignment horizontal="center" vertical="center" wrapText="1"/>
    </xf>
    <xf numFmtId="0" fontId="32" fillId="0" borderId="65" xfId="0" applyFont="1" applyBorder="1" applyAlignment="1">
      <alignment horizontal="center" vertical="center" wrapText="1"/>
    </xf>
    <xf numFmtId="0" fontId="32" fillId="0" borderId="5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46" xfId="0" applyFont="1" applyBorder="1" applyAlignment="1">
      <alignment horizontal="center" vertical="center" wrapText="1"/>
    </xf>
    <xf numFmtId="0" fontId="17" fillId="11" borderId="2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8" fillId="5" borderId="4" xfId="0" applyNumberFormat="1" applyFont="1" applyFill="1" applyBorder="1" applyAlignment="1">
      <alignment horizontal="center" vertical="center"/>
    </xf>
    <xf numFmtId="49" fontId="8" fillId="5" borderId="3" xfId="0" applyNumberFormat="1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20" fillId="14" borderId="28" xfId="0" applyFont="1" applyFill="1" applyBorder="1" applyAlignment="1">
      <alignment horizontal="center"/>
    </xf>
    <xf numFmtId="0" fontId="20" fillId="14" borderId="6" xfId="0" applyFont="1" applyFill="1" applyBorder="1" applyAlignment="1">
      <alignment horizontal="center"/>
    </xf>
    <xf numFmtId="0" fontId="20" fillId="14" borderId="29" xfId="0" applyFont="1" applyFill="1" applyBorder="1" applyAlignment="1">
      <alignment horizontal="center"/>
    </xf>
    <xf numFmtId="0" fontId="17" fillId="13" borderId="1" xfId="0" applyFont="1" applyFill="1" applyBorder="1" applyAlignment="1">
      <alignment horizontal="center" vertical="center"/>
    </xf>
    <xf numFmtId="16" fontId="20" fillId="8" borderId="41" xfId="0" applyNumberFormat="1" applyFont="1" applyFill="1" applyBorder="1" applyAlignment="1">
      <alignment horizontal="center" vertical="center"/>
    </xf>
    <xf numFmtId="16" fontId="20" fillId="8" borderId="13" xfId="0" applyNumberFormat="1" applyFont="1" applyFill="1" applyBorder="1" applyAlignment="1">
      <alignment horizontal="center" vertical="center"/>
    </xf>
    <xf numFmtId="0" fontId="25" fillId="0" borderId="15" xfId="0" applyNumberFormat="1" applyFont="1" applyFill="1" applyBorder="1" applyAlignment="1">
      <alignment horizontal="center" vertical="center"/>
    </xf>
    <xf numFmtId="0" fontId="25" fillId="0" borderId="14" xfId="0" applyNumberFormat="1" applyFont="1" applyFill="1" applyBorder="1" applyAlignment="1">
      <alignment horizontal="center" vertical="center"/>
    </xf>
    <xf numFmtId="0" fontId="25" fillId="0" borderId="40" xfId="0" applyNumberFormat="1" applyFont="1" applyFill="1" applyBorder="1" applyAlignment="1">
      <alignment horizontal="center" vertical="center"/>
    </xf>
    <xf numFmtId="0" fontId="6" fillId="6" borderId="2" xfId="0" applyNumberFormat="1" applyFont="1" applyFill="1" applyBorder="1" applyAlignment="1">
      <alignment horizontal="center" vertical="center"/>
    </xf>
    <xf numFmtId="0" fontId="6" fillId="6" borderId="23" xfId="0" applyNumberFormat="1" applyFont="1" applyFill="1" applyBorder="1" applyAlignment="1">
      <alignment horizontal="center" vertical="center"/>
    </xf>
    <xf numFmtId="0" fontId="6" fillId="6" borderId="56" xfId="0" applyNumberFormat="1" applyFont="1" applyFill="1" applyBorder="1" applyAlignment="1">
      <alignment horizontal="center" vertical="center"/>
    </xf>
    <xf numFmtId="16" fontId="20" fillId="6" borderId="41" xfId="0" applyNumberFormat="1" applyFont="1" applyFill="1" applyBorder="1" applyAlignment="1">
      <alignment horizontal="center" vertical="center"/>
    </xf>
    <xf numFmtId="16" fontId="20" fillId="6" borderId="13" xfId="0" applyNumberFormat="1" applyFont="1" applyFill="1" applyBorder="1" applyAlignment="1">
      <alignment horizontal="center" vertical="center"/>
    </xf>
    <xf numFmtId="16" fontId="20" fillId="6" borderId="42" xfId="0" applyNumberFormat="1" applyFont="1" applyFill="1" applyBorder="1" applyAlignment="1">
      <alignment horizontal="center" vertical="center"/>
    </xf>
    <xf numFmtId="16" fontId="20" fillId="8" borderId="42" xfId="0" applyNumberFormat="1" applyFont="1" applyFill="1" applyBorder="1" applyAlignment="1">
      <alignment horizontal="center" vertical="center"/>
    </xf>
    <xf numFmtId="0" fontId="31" fillId="0" borderId="49" xfId="0" applyNumberFormat="1" applyFont="1" applyFill="1" applyBorder="1" applyAlignment="1">
      <alignment horizontal="center" vertical="center"/>
    </xf>
    <xf numFmtId="0" fontId="31" fillId="0" borderId="8" xfId="0" applyNumberFormat="1" applyFont="1" applyFill="1" applyBorder="1" applyAlignment="1">
      <alignment horizontal="center" vertical="center"/>
    </xf>
    <xf numFmtId="0" fontId="31" fillId="0" borderId="26" xfId="0" applyNumberFormat="1" applyFont="1" applyFill="1" applyBorder="1" applyAlignment="1">
      <alignment horizontal="center" vertical="center"/>
    </xf>
    <xf numFmtId="0" fontId="31" fillId="0" borderId="50" xfId="0" applyNumberFormat="1" applyFont="1" applyFill="1" applyBorder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0" fontId="31" fillId="0" borderId="27" xfId="0" applyNumberFormat="1" applyFont="1" applyFill="1" applyBorder="1" applyAlignment="1">
      <alignment horizontal="center" vertical="center"/>
    </xf>
    <xf numFmtId="0" fontId="31" fillId="0" borderId="51" xfId="0" applyNumberFormat="1" applyFont="1" applyFill="1" applyBorder="1" applyAlignment="1">
      <alignment horizontal="center" vertical="center"/>
    </xf>
    <xf numFmtId="0" fontId="31" fillId="0" borderId="52" xfId="0" applyNumberFormat="1" applyFont="1" applyFill="1" applyBorder="1" applyAlignment="1">
      <alignment horizontal="center" vertical="center"/>
    </xf>
    <xf numFmtId="0" fontId="31" fillId="0" borderId="46" xfId="0" applyNumberFormat="1" applyFont="1" applyFill="1" applyBorder="1" applyAlignment="1">
      <alignment horizontal="center" vertical="center"/>
    </xf>
    <xf numFmtId="0" fontId="21" fillId="9" borderId="28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29" xfId="0" applyFont="1" applyFill="1" applyBorder="1" applyAlignment="1">
      <alignment horizontal="center" vertical="center"/>
    </xf>
    <xf numFmtId="0" fontId="20" fillId="9" borderId="28" xfId="0" applyFont="1" applyFill="1" applyBorder="1" applyAlignment="1">
      <alignment horizontal="center"/>
    </xf>
    <xf numFmtId="0" fontId="20" fillId="9" borderId="6" xfId="0" applyFont="1" applyFill="1" applyBorder="1" applyAlignment="1">
      <alignment horizontal="center"/>
    </xf>
    <xf numFmtId="0" fontId="20" fillId="9" borderId="29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56" xfId="0" applyNumberFormat="1" applyFont="1" applyFill="1" applyBorder="1" applyAlignment="1">
      <alignment horizontal="center" vertical="center"/>
    </xf>
    <xf numFmtId="0" fontId="28" fillId="0" borderId="2" xfId="0" applyNumberFormat="1" applyFont="1" applyFill="1" applyBorder="1" applyAlignment="1">
      <alignment horizontal="center" vertical="center"/>
    </xf>
    <xf numFmtId="0" fontId="28" fillId="0" borderId="23" xfId="0" applyNumberFormat="1" applyFont="1" applyFill="1" applyBorder="1" applyAlignment="1">
      <alignment horizontal="center" vertical="center"/>
    </xf>
    <xf numFmtId="0" fontId="28" fillId="0" borderId="56" xfId="0" applyNumberFormat="1" applyFont="1" applyFill="1" applyBorder="1" applyAlignment="1">
      <alignment horizontal="center" vertical="center"/>
    </xf>
    <xf numFmtId="0" fontId="25" fillId="5" borderId="49" xfId="0" applyNumberFormat="1" applyFont="1" applyFill="1" applyBorder="1" applyAlignment="1">
      <alignment horizontal="center" vertical="center"/>
    </xf>
    <xf numFmtId="0" fontId="25" fillId="5" borderId="8" xfId="0" applyNumberFormat="1" applyFont="1" applyFill="1" applyBorder="1" applyAlignment="1">
      <alignment horizontal="center" vertical="center"/>
    </xf>
    <xf numFmtId="0" fontId="25" fillId="5" borderId="26" xfId="0" applyNumberFormat="1" applyFont="1" applyFill="1" applyBorder="1" applyAlignment="1">
      <alignment horizontal="center" vertical="center"/>
    </xf>
    <xf numFmtId="0" fontId="25" fillId="5" borderId="50" xfId="0" applyNumberFormat="1" applyFont="1" applyFill="1" applyBorder="1" applyAlignment="1">
      <alignment horizontal="center" vertical="center"/>
    </xf>
    <xf numFmtId="0" fontId="25" fillId="5" borderId="0" xfId="0" applyNumberFormat="1" applyFont="1" applyFill="1" applyBorder="1" applyAlignment="1">
      <alignment horizontal="center" vertical="center"/>
    </xf>
    <xf numFmtId="0" fontId="25" fillId="5" borderId="27" xfId="0" applyNumberFormat="1" applyFont="1" applyFill="1" applyBorder="1" applyAlignment="1">
      <alignment horizontal="center" vertical="center"/>
    </xf>
    <xf numFmtId="0" fontId="25" fillId="5" borderId="51" xfId="0" applyNumberFormat="1" applyFont="1" applyFill="1" applyBorder="1" applyAlignment="1">
      <alignment horizontal="center" vertical="center"/>
    </xf>
    <xf numFmtId="0" fontId="25" fillId="5" borderId="52" xfId="0" applyNumberFormat="1" applyFont="1" applyFill="1" applyBorder="1" applyAlignment="1">
      <alignment horizontal="center" vertical="center"/>
    </xf>
    <xf numFmtId="0" fontId="25" fillId="5" borderId="46" xfId="0" applyNumberFormat="1" applyFont="1" applyFill="1" applyBorder="1" applyAlignment="1">
      <alignment horizontal="center" vertical="center"/>
    </xf>
    <xf numFmtId="0" fontId="19" fillId="15" borderId="25" xfId="0" applyFont="1" applyFill="1" applyBorder="1" applyAlignment="1">
      <alignment horizontal="center" vertical="center"/>
    </xf>
    <xf numFmtId="0" fontId="19" fillId="15" borderId="8" xfId="0" applyFont="1" applyFill="1" applyBorder="1" applyAlignment="1">
      <alignment horizontal="center" vertical="center"/>
    </xf>
    <xf numFmtId="0" fontId="19" fillId="15" borderId="26" xfId="0" applyFont="1" applyFill="1" applyBorder="1" applyAlignment="1">
      <alignment horizontal="center" vertical="center"/>
    </xf>
    <xf numFmtId="0" fontId="19" fillId="15" borderId="30" xfId="0" applyFont="1" applyFill="1" applyBorder="1" applyAlignment="1">
      <alignment horizontal="center" vertical="center"/>
    </xf>
    <xf numFmtId="0" fontId="19" fillId="15" borderId="31" xfId="0" applyFont="1" applyFill="1" applyBorder="1" applyAlignment="1">
      <alignment horizontal="center" vertical="center"/>
    </xf>
    <xf numFmtId="0" fontId="19" fillId="15" borderId="55" xfId="0" applyFont="1" applyFill="1" applyBorder="1" applyAlignment="1">
      <alignment horizontal="center" vertical="center"/>
    </xf>
    <xf numFmtId="0" fontId="19" fillId="10" borderId="53" xfId="0" applyFont="1" applyFill="1" applyBorder="1" applyAlignment="1">
      <alignment horizontal="center" vertical="center"/>
    </xf>
    <xf numFmtId="0" fontId="19" fillId="10" borderId="64" xfId="0" applyFont="1" applyFill="1" applyBorder="1" applyAlignment="1">
      <alignment horizontal="center" vertical="center"/>
    </xf>
    <xf numFmtId="0" fontId="19" fillId="10" borderId="65" xfId="0" applyFont="1" applyFill="1" applyBorder="1" applyAlignment="1">
      <alignment horizontal="center" vertical="center"/>
    </xf>
    <xf numFmtId="0" fontId="19" fillId="10" borderId="30" xfId="0" applyFont="1" applyFill="1" applyBorder="1" applyAlignment="1">
      <alignment horizontal="center" vertical="center"/>
    </xf>
    <xf numFmtId="0" fontId="19" fillId="10" borderId="31" xfId="0" applyFont="1" applyFill="1" applyBorder="1" applyAlignment="1">
      <alignment horizontal="center" vertical="center"/>
    </xf>
    <xf numFmtId="0" fontId="19" fillId="10" borderId="55" xfId="0" applyFont="1" applyFill="1" applyBorder="1" applyAlignment="1">
      <alignment horizontal="center" vertical="center"/>
    </xf>
    <xf numFmtId="0" fontId="19" fillId="11" borderId="63" xfId="0" applyFont="1" applyFill="1" applyBorder="1" applyAlignment="1">
      <alignment horizontal="center" vertical="center"/>
    </xf>
    <xf numFmtId="0" fontId="19" fillId="11" borderId="64" xfId="0" applyFont="1" applyFill="1" applyBorder="1" applyAlignment="1">
      <alignment horizontal="center" vertical="center"/>
    </xf>
    <xf numFmtId="0" fontId="19" fillId="11" borderId="57" xfId="0" applyFont="1" applyFill="1" applyBorder="1" applyAlignment="1">
      <alignment horizontal="center" vertical="center"/>
    </xf>
    <xf numFmtId="0" fontId="19" fillId="11" borderId="71" xfId="0" applyFont="1" applyFill="1" applyBorder="1" applyAlignment="1">
      <alignment horizontal="center" vertical="center"/>
    </xf>
    <xf numFmtId="0" fontId="19" fillId="11" borderId="31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3" borderId="7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horizontal="center" vertical="center"/>
    </xf>
    <xf numFmtId="0" fontId="19" fillId="4" borderId="72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center" vertical="center"/>
    </xf>
    <xf numFmtId="0" fontId="19" fillId="5" borderId="72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38" xfId="0" applyFont="1" applyFill="1" applyBorder="1" applyAlignment="1">
      <alignment horizontal="center" vertical="center"/>
    </xf>
    <xf numFmtId="0" fontId="19" fillId="16" borderId="25" xfId="0" applyFont="1" applyFill="1" applyBorder="1" applyAlignment="1">
      <alignment horizontal="center" vertical="center"/>
    </xf>
    <xf numFmtId="0" fontId="19" fillId="16" borderId="8" xfId="0" applyFont="1" applyFill="1" applyBorder="1" applyAlignment="1">
      <alignment horizontal="center" vertical="center"/>
    </xf>
    <xf numFmtId="0" fontId="19" fillId="16" borderId="26" xfId="0" applyFont="1" applyFill="1" applyBorder="1" applyAlignment="1">
      <alignment horizontal="center" vertical="center"/>
    </xf>
    <xf numFmtId="0" fontId="19" fillId="16" borderId="30" xfId="0" applyFont="1" applyFill="1" applyBorder="1" applyAlignment="1">
      <alignment horizontal="center" vertical="center"/>
    </xf>
    <xf numFmtId="0" fontId="19" fillId="16" borderId="31" xfId="0" applyFont="1" applyFill="1" applyBorder="1" applyAlignment="1">
      <alignment horizontal="center" vertical="center"/>
    </xf>
    <xf numFmtId="0" fontId="19" fillId="16" borderId="5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3" fillId="5" borderId="33" xfId="0" applyFont="1" applyFill="1" applyBorder="1" applyAlignment="1">
      <alignment horizontal="center" vertical="center"/>
    </xf>
    <xf numFmtId="0" fontId="3" fillId="5" borderId="34" xfId="0" applyFont="1" applyFill="1" applyBorder="1" applyAlignment="1">
      <alignment horizontal="center" vertical="center"/>
    </xf>
    <xf numFmtId="0" fontId="3" fillId="7" borderId="35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center" vertical="center"/>
    </xf>
    <xf numFmtId="0" fontId="3" fillId="7" borderId="37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assmp@smpicpus.fr" TargetMode="External"/><Relationship Id="rId13" Type="http://schemas.openxmlformats.org/officeDocument/2006/relationships/hyperlink" Target="mailto:jdevevey@gmail.com" TargetMode="External"/><Relationship Id="rId18" Type="http://schemas.openxmlformats.org/officeDocument/2006/relationships/hyperlink" Target="mailto:m.moliner@gs-svp.com" TargetMode="External"/><Relationship Id="rId3" Type="http://schemas.openxmlformats.org/officeDocument/2006/relationships/hyperlink" Target="mailto:y.vivin@yahoo.fr" TargetMode="External"/><Relationship Id="rId7" Type="http://schemas.openxmlformats.org/officeDocument/2006/relationships/hyperlink" Target="mailto:anthony.calamy@outlook.fr" TargetMode="External"/><Relationship Id="rId12" Type="http://schemas.openxmlformats.org/officeDocument/2006/relationships/hyperlink" Target="mailto:martialmondon@yahoo.fr" TargetMode="External"/><Relationship Id="rId17" Type="http://schemas.openxmlformats.org/officeDocument/2006/relationships/hyperlink" Target="mailto:louis.bauzou@gmail.com" TargetMode="External"/><Relationship Id="rId2" Type="http://schemas.openxmlformats.org/officeDocument/2006/relationships/hyperlink" Target="mailto:e.martin@handisport.org" TargetMode="External"/><Relationship Id="rId16" Type="http://schemas.openxmlformats.org/officeDocument/2006/relationships/hyperlink" Target="mailto:giacomostocchi@orange.fr" TargetMode="External"/><Relationship Id="rId1" Type="http://schemas.openxmlformats.org/officeDocument/2006/relationships/hyperlink" Target="mailto:g.delouis@free.fr" TargetMode="External"/><Relationship Id="rId6" Type="http://schemas.openxmlformats.org/officeDocument/2006/relationships/hyperlink" Target="mailto:thomas.souchon.eps@gmail.com" TargetMode="External"/><Relationship Id="rId11" Type="http://schemas.openxmlformats.org/officeDocument/2006/relationships/hyperlink" Target="mailto:m.continolo@fblasalle.fr" TargetMode="External"/><Relationship Id="rId5" Type="http://schemas.openxmlformats.org/officeDocument/2006/relationships/hyperlink" Target="mailto:lefloch.thierry@neuf.fr" TargetMode="External"/><Relationship Id="rId15" Type="http://schemas.openxmlformats.org/officeDocument/2006/relationships/hyperlink" Target="mailto:gaetan.toussaint@lasallesaintdenis.com" TargetMode="External"/><Relationship Id="rId10" Type="http://schemas.openxmlformats.org/officeDocument/2006/relationships/hyperlink" Target="mailto:famille.pecheux@free.fr" TargetMode="External"/><Relationship Id="rId19" Type="http://schemas.openxmlformats.org/officeDocument/2006/relationships/printerSettings" Target="../printerSettings/printerSettings11.bin"/><Relationship Id="rId4" Type="http://schemas.openxmlformats.org/officeDocument/2006/relationships/hyperlink" Target="mailto:jocelynbellaud210@hotmail.com" TargetMode="External"/><Relationship Id="rId9" Type="http://schemas.openxmlformats.org/officeDocument/2006/relationships/hyperlink" Target="mailto:f.buze@laposte.net" TargetMode="External"/><Relationship Id="rId14" Type="http://schemas.openxmlformats.org/officeDocument/2006/relationships/hyperlink" Target="mailto:seraphinmaindron@hotmail.com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S44"/>
  <sheetViews>
    <sheetView zoomScale="80" zoomScaleNormal="80" workbookViewId="0">
      <selection activeCell="X26" sqref="X26"/>
    </sheetView>
  </sheetViews>
  <sheetFormatPr baseColWidth="10" defaultRowHeight="15" x14ac:dyDescent="0.25"/>
  <cols>
    <col min="1" max="1" width="13.7109375" style="1" customWidth="1"/>
    <col min="2" max="2" width="6.28515625" style="173" customWidth="1"/>
    <col min="3" max="4" width="9.7109375" style="173" customWidth="1"/>
    <col min="5" max="5" width="18.7109375" style="7" customWidth="1"/>
    <col min="6" max="6" width="7.7109375" style="7" customWidth="1"/>
    <col min="7" max="8" width="8.7109375" style="173" customWidth="1"/>
    <col min="9" max="9" width="17.28515625" style="173" customWidth="1"/>
    <col min="10" max="10" width="3.140625" customWidth="1"/>
    <col min="11" max="11" width="13.7109375" style="1" customWidth="1"/>
    <col min="12" max="12" width="6.28515625" style="173" customWidth="1"/>
    <col min="13" max="14" width="9.7109375" style="173" customWidth="1"/>
    <col min="15" max="15" width="18.7109375" style="7" customWidth="1"/>
    <col min="16" max="16" width="7.7109375" style="7" customWidth="1"/>
    <col min="17" max="18" width="8.7109375" style="173" customWidth="1"/>
    <col min="19" max="19" width="17.28515625" style="173" customWidth="1"/>
    <col min="20" max="20" width="2.85546875" customWidth="1"/>
  </cols>
  <sheetData>
    <row r="1" spans="1:19" ht="27.75" thickTop="1" thickBot="1" x14ac:dyDescent="0.3">
      <c r="A1" s="64"/>
      <c r="B1" s="307" t="s">
        <v>189</v>
      </c>
      <c r="C1" s="308"/>
      <c r="D1" s="308"/>
      <c r="E1" s="308"/>
      <c r="F1" s="308"/>
      <c r="G1" s="308"/>
      <c r="H1" s="308"/>
      <c r="I1" s="309"/>
      <c r="K1" s="64"/>
      <c r="L1" s="312" t="s">
        <v>112</v>
      </c>
      <c r="M1" s="313"/>
      <c r="N1" s="313"/>
      <c r="O1" s="313"/>
      <c r="P1" s="313"/>
      <c r="Q1" s="313"/>
      <c r="R1" s="313"/>
      <c r="S1" s="314"/>
    </row>
    <row r="2" spans="1:19" ht="22.5" thickTop="1" thickBot="1" x14ac:dyDescent="0.3">
      <c r="A2" s="150" t="s">
        <v>46</v>
      </c>
      <c r="B2" s="151" t="s">
        <v>7</v>
      </c>
      <c r="C2" s="152" t="s">
        <v>2</v>
      </c>
      <c r="D2" s="152" t="s">
        <v>1</v>
      </c>
      <c r="E2" s="153" t="s">
        <v>3</v>
      </c>
      <c r="F2" s="153" t="s">
        <v>4</v>
      </c>
      <c r="G2" s="310" t="s">
        <v>5</v>
      </c>
      <c r="H2" s="311"/>
      <c r="I2" s="154" t="s">
        <v>111</v>
      </c>
      <c r="K2" s="65" t="s">
        <v>46</v>
      </c>
      <c r="L2" s="60" t="s">
        <v>7</v>
      </c>
      <c r="M2" s="61" t="s">
        <v>2</v>
      </c>
      <c r="N2" s="61" t="s">
        <v>1</v>
      </c>
      <c r="O2" s="62" t="s">
        <v>3</v>
      </c>
      <c r="P2" s="62" t="s">
        <v>4</v>
      </c>
      <c r="Q2" s="315" t="s">
        <v>5</v>
      </c>
      <c r="R2" s="316"/>
      <c r="S2" s="63" t="s">
        <v>111</v>
      </c>
    </row>
    <row r="3" spans="1:19" ht="15" customHeight="1" thickTop="1" thickBot="1" x14ac:dyDescent="0.3">
      <c r="A3" s="295">
        <v>44629</v>
      </c>
      <c r="B3" s="320" t="s">
        <v>31</v>
      </c>
      <c r="C3" s="321"/>
      <c r="D3" s="321"/>
      <c r="E3" s="321"/>
      <c r="F3" s="321"/>
      <c r="G3" s="321"/>
      <c r="H3" s="321"/>
      <c r="I3" s="322"/>
      <c r="K3" s="295">
        <v>44629</v>
      </c>
      <c r="L3" s="293" t="s">
        <v>31</v>
      </c>
      <c r="M3" s="293"/>
      <c r="N3" s="293"/>
      <c r="O3" s="293"/>
      <c r="P3" s="293"/>
      <c r="Q3" s="293"/>
      <c r="R3" s="293"/>
      <c r="S3" s="297"/>
    </row>
    <row r="4" spans="1:19" ht="15" customHeight="1" thickTop="1" x14ac:dyDescent="0.25">
      <c r="A4" s="296"/>
      <c r="B4" s="323" t="s">
        <v>233</v>
      </c>
      <c r="C4" s="324"/>
      <c r="D4" s="324"/>
      <c r="E4" s="324"/>
      <c r="F4" s="324"/>
      <c r="G4" s="324"/>
      <c r="H4" s="324"/>
      <c r="I4" s="325"/>
      <c r="K4" s="296"/>
      <c r="L4" s="298" t="s">
        <v>233</v>
      </c>
      <c r="M4" s="299"/>
      <c r="N4" s="299"/>
      <c r="O4" s="299"/>
      <c r="P4" s="299"/>
      <c r="Q4" s="299"/>
      <c r="R4" s="299"/>
      <c r="S4" s="300"/>
    </row>
    <row r="5" spans="1:19" ht="15" customHeight="1" x14ac:dyDescent="0.25">
      <c r="A5" s="296"/>
      <c r="B5" s="301"/>
      <c r="C5" s="302"/>
      <c r="D5" s="302"/>
      <c r="E5" s="302"/>
      <c r="F5" s="302"/>
      <c r="G5" s="302"/>
      <c r="H5" s="302"/>
      <c r="I5" s="303"/>
      <c r="K5" s="296"/>
      <c r="L5" s="301"/>
      <c r="M5" s="302"/>
      <c r="N5" s="302"/>
      <c r="O5" s="302"/>
      <c r="P5" s="302"/>
      <c r="Q5" s="302"/>
      <c r="R5" s="302"/>
      <c r="S5" s="303"/>
    </row>
    <row r="6" spans="1:19" ht="15" customHeight="1" x14ac:dyDescent="0.25">
      <c r="A6" s="296"/>
      <c r="B6" s="301"/>
      <c r="C6" s="302"/>
      <c r="D6" s="302"/>
      <c r="E6" s="302"/>
      <c r="F6" s="302"/>
      <c r="G6" s="302"/>
      <c r="H6" s="302"/>
      <c r="I6" s="303"/>
      <c r="K6" s="296"/>
      <c r="L6" s="301"/>
      <c r="M6" s="302"/>
      <c r="N6" s="302"/>
      <c r="O6" s="302"/>
      <c r="P6" s="302"/>
      <c r="Q6" s="302"/>
      <c r="R6" s="302"/>
      <c r="S6" s="303"/>
    </row>
    <row r="7" spans="1:19" ht="15" customHeight="1" x14ac:dyDescent="0.25">
      <c r="A7" s="296"/>
      <c r="B7" s="301"/>
      <c r="C7" s="302"/>
      <c r="D7" s="302"/>
      <c r="E7" s="302"/>
      <c r="F7" s="302"/>
      <c r="G7" s="302"/>
      <c r="H7" s="302"/>
      <c r="I7" s="303"/>
      <c r="K7" s="296"/>
      <c r="L7" s="301"/>
      <c r="M7" s="302"/>
      <c r="N7" s="302"/>
      <c r="O7" s="302"/>
      <c r="P7" s="302"/>
      <c r="Q7" s="302"/>
      <c r="R7" s="302"/>
      <c r="S7" s="303"/>
    </row>
    <row r="8" spans="1:19" ht="15" customHeight="1" thickBot="1" x14ac:dyDescent="0.3">
      <c r="A8" s="319"/>
      <c r="B8" s="326"/>
      <c r="C8" s="327"/>
      <c r="D8" s="327"/>
      <c r="E8" s="327"/>
      <c r="F8" s="327"/>
      <c r="G8" s="327"/>
      <c r="H8" s="327"/>
      <c r="I8" s="328"/>
      <c r="K8" s="296"/>
      <c r="L8" s="301"/>
      <c r="M8" s="302"/>
      <c r="N8" s="302"/>
      <c r="O8" s="302"/>
      <c r="P8" s="302"/>
      <c r="Q8" s="302"/>
      <c r="R8" s="302"/>
      <c r="S8" s="303"/>
    </row>
    <row r="9" spans="1:19" ht="15" customHeight="1" thickTop="1" thickBot="1" x14ac:dyDescent="0.3">
      <c r="A9" s="304">
        <v>44636</v>
      </c>
      <c r="B9" s="321" t="s">
        <v>31</v>
      </c>
      <c r="C9" s="321"/>
      <c r="D9" s="321"/>
      <c r="E9" s="321"/>
      <c r="F9" s="321"/>
      <c r="G9" s="321"/>
      <c r="H9" s="321"/>
      <c r="I9" s="322"/>
      <c r="K9" s="296"/>
      <c r="L9" s="301"/>
      <c r="M9" s="302"/>
      <c r="N9" s="302"/>
      <c r="O9" s="302"/>
      <c r="P9" s="302"/>
      <c r="Q9" s="302"/>
      <c r="R9" s="302"/>
      <c r="S9" s="303"/>
    </row>
    <row r="10" spans="1:19" ht="15" customHeight="1" thickTop="1" x14ac:dyDescent="0.25">
      <c r="A10" s="305"/>
      <c r="B10" s="195">
        <v>55</v>
      </c>
      <c r="C10" s="196" t="str">
        <f>'Calendrier BG'!C10</f>
        <v>SJL 1</v>
      </c>
      <c r="D10" s="196" t="str">
        <f>'Calendrier BG'!D10</f>
        <v>MASS 2</v>
      </c>
      <c r="E10" s="196" t="s">
        <v>193</v>
      </c>
      <c r="F10" s="196" t="s">
        <v>158</v>
      </c>
      <c r="G10" s="196"/>
      <c r="H10" s="196"/>
      <c r="I10" s="251"/>
      <c r="K10" s="296"/>
      <c r="L10" s="301"/>
      <c r="M10" s="302"/>
      <c r="N10" s="302"/>
      <c r="O10" s="302"/>
      <c r="P10" s="302"/>
      <c r="Q10" s="302"/>
      <c r="R10" s="302"/>
      <c r="S10" s="303"/>
    </row>
    <row r="11" spans="1:19" ht="15" customHeight="1" thickBot="1" x14ac:dyDescent="0.3">
      <c r="A11" s="305"/>
      <c r="B11" s="225">
        <v>46</v>
      </c>
      <c r="C11" s="196" t="str">
        <f>'Calendrier BG'!C11</f>
        <v>SJL 2</v>
      </c>
      <c r="D11" s="196" t="str">
        <f>'Calendrier BG'!D11</f>
        <v>MASS 1</v>
      </c>
      <c r="E11" s="196" t="s">
        <v>194</v>
      </c>
      <c r="F11" s="167" t="s">
        <v>158</v>
      </c>
      <c r="G11" s="196"/>
      <c r="H11" s="196"/>
      <c r="I11" s="213"/>
      <c r="K11" s="296"/>
      <c r="L11" s="301"/>
      <c r="M11" s="302"/>
      <c r="N11" s="302"/>
      <c r="O11" s="302"/>
      <c r="P11" s="302"/>
      <c r="Q11" s="302"/>
      <c r="R11" s="302"/>
      <c r="S11" s="303"/>
    </row>
    <row r="12" spans="1:19" ht="15" customHeight="1" thickTop="1" x14ac:dyDescent="0.25">
      <c r="A12" s="305"/>
      <c r="B12" s="225">
        <v>38</v>
      </c>
      <c r="C12" s="196" t="str">
        <f>'Calendrier BG'!C12</f>
        <v>MASS 1</v>
      </c>
      <c r="D12" s="196" t="str">
        <f>'Calendrier BG'!D12</f>
        <v>SJL 1</v>
      </c>
      <c r="E12" s="196" t="s">
        <v>193</v>
      </c>
      <c r="F12" s="167" t="s">
        <v>156</v>
      </c>
      <c r="G12" s="196"/>
      <c r="H12" s="196"/>
      <c r="I12" s="213"/>
      <c r="K12" s="304">
        <v>44636</v>
      </c>
      <c r="L12" s="292" t="s">
        <v>31</v>
      </c>
      <c r="M12" s="293"/>
      <c r="N12" s="293"/>
      <c r="O12" s="293"/>
      <c r="P12" s="293"/>
      <c r="Q12" s="293"/>
      <c r="R12" s="293"/>
      <c r="S12" s="297"/>
    </row>
    <row r="13" spans="1:19" ht="15" customHeight="1" x14ac:dyDescent="0.25">
      <c r="A13" s="305"/>
      <c r="B13" s="197">
        <v>58</v>
      </c>
      <c r="C13" s="196" t="str">
        <f>'Calendrier BG'!C13</f>
        <v>MASS 2</v>
      </c>
      <c r="D13" s="196" t="str">
        <f>'Calendrier BG'!D13</f>
        <v>SJL 2</v>
      </c>
      <c r="E13" s="196" t="s">
        <v>194</v>
      </c>
      <c r="F13" s="244" t="s">
        <v>156</v>
      </c>
      <c r="G13" s="196"/>
      <c r="H13" s="196"/>
      <c r="I13" s="213"/>
      <c r="K13" s="305"/>
      <c r="L13" s="166">
        <v>32</v>
      </c>
      <c r="M13" s="167" t="str">
        <f>'Calendrier MG'!C13</f>
        <v>STAN 2</v>
      </c>
      <c r="N13" s="167" t="str">
        <f>'Calendrier MG'!D13</f>
        <v>ASVP</v>
      </c>
      <c r="O13" s="218" t="s">
        <v>253</v>
      </c>
      <c r="P13" s="167" t="s">
        <v>158</v>
      </c>
      <c r="Q13" s="196"/>
      <c r="R13" s="196"/>
      <c r="S13" s="247"/>
    </row>
    <row r="14" spans="1:19" ht="15" customHeight="1" x14ac:dyDescent="0.25">
      <c r="A14" s="305"/>
      <c r="B14" s="225">
        <v>67</v>
      </c>
      <c r="C14" s="196" t="str">
        <f>'Calendrier BG'!C14</f>
        <v>ROC 1</v>
      </c>
      <c r="D14" s="196" t="str">
        <f>'Calendrier BG'!D14</f>
        <v>STAN 1</v>
      </c>
      <c r="E14" s="196" t="s">
        <v>251</v>
      </c>
      <c r="F14" s="167" t="s">
        <v>158</v>
      </c>
      <c r="G14" s="196"/>
      <c r="H14" s="196"/>
      <c r="I14" s="213"/>
      <c r="K14" s="305"/>
      <c r="L14" s="166">
        <v>37</v>
      </c>
      <c r="M14" s="167" t="str">
        <f>'Calendrier MG'!C14</f>
        <v>SANO</v>
      </c>
      <c r="N14" s="167" t="str">
        <f>'Calendrier MG'!D14</f>
        <v xml:space="preserve">ROC </v>
      </c>
      <c r="O14" s="218" t="s">
        <v>253</v>
      </c>
      <c r="P14" s="167" t="s">
        <v>156</v>
      </c>
      <c r="Q14" s="196"/>
      <c r="R14" s="196"/>
      <c r="S14" s="220"/>
    </row>
    <row r="15" spans="1:19" ht="15" customHeight="1" x14ac:dyDescent="0.25">
      <c r="A15" s="305"/>
      <c r="B15" s="225">
        <v>39</v>
      </c>
      <c r="C15" s="196" t="str">
        <f>'Calendrier BG'!C15</f>
        <v>STAN 2</v>
      </c>
      <c r="D15" s="196" t="str">
        <f>'Calendrier BG'!D15</f>
        <v>FEN 1</v>
      </c>
      <c r="E15" s="196" t="s">
        <v>251</v>
      </c>
      <c r="F15" s="167" t="s">
        <v>156</v>
      </c>
      <c r="G15" s="196"/>
      <c r="H15" s="196"/>
      <c r="I15" s="213"/>
      <c r="K15" s="305"/>
      <c r="L15" s="166">
        <v>54</v>
      </c>
      <c r="M15" s="167" t="str">
        <f>'Calendrier MG'!C15</f>
        <v>ASVP</v>
      </c>
      <c r="N15" s="167" t="str">
        <f>'Calendrier MG'!D15</f>
        <v>STAN 3</v>
      </c>
      <c r="O15" s="218" t="s">
        <v>253</v>
      </c>
      <c r="P15" s="167" t="s">
        <v>149</v>
      </c>
      <c r="Q15" s="196"/>
      <c r="R15" s="196"/>
      <c r="S15" s="220"/>
    </row>
    <row r="16" spans="1:19" ht="15" customHeight="1" x14ac:dyDescent="0.25">
      <c r="A16" s="305"/>
      <c r="B16" s="225">
        <v>56</v>
      </c>
      <c r="C16" s="196" t="str">
        <f>'Calendrier BG'!C16</f>
        <v>FEN 1</v>
      </c>
      <c r="D16" s="196" t="str">
        <f>'Calendrier BG'!D16</f>
        <v>STAN 1</v>
      </c>
      <c r="E16" s="196" t="s">
        <v>251</v>
      </c>
      <c r="F16" s="167" t="s">
        <v>149</v>
      </c>
      <c r="G16" s="167"/>
      <c r="H16" s="167"/>
      <c r="I16" s="233"/>
      <c r="K16" s="305"/>
      <c r="L16" s="166">
        <v>55</v>
      </c>
      <c r="M16" s="167" t="str">
        <f>'Calendrier MG'!C16</f>
        <v xml:space="preserve">ROC </v>
      </c>
      <c r="N16" s="167" t="str">
        <f>'Calendrier MG'!D16</f>
        <v>STAN 3</v>
      </c>
      <c r="O16" s="218" t="s">
        <v>253</v>
      </c>
      <c r="P16" s="167" t="s">
        <v>157</v>
      </c>
      <c r="Q16" s="196"/>
      <c r="R16" s="196"/>
      <c r="S16" s="220"/>
    </row>
    <row r="17" spans="1:19" ht="15" customHeight="1" x14ac:dyDescent="0.25">
      <c r="A17" s="305"/>
      <c r="B17" s="225">
        <v>68</v>
      </c>
      <c r="C17" s="196" t="str">
        <f>'Calendrier BG'!C17</f>
        <v>ROC 1</v>
      </c>
      <c r="D17" s="196" t="str">
        <f>'Calendrier BG'!D17</f>
        <v>STAN 2</v>
      </c>
      <c r="E17" s="196" t="s">
        <v>251</v>
      </c>
      <c r="F17" s="167" t="s">
        <v>157</v>
      </c>
      <c r="G17" s="167"/>
      <c r="H17" s="167"/>
      <c r="I17" s="270"/>
      <c r="K17" s="305"/>
      <c r="L17" s="166">
        <v>75</v>
      </c>
      <c r="M17" s="167" t="str">
        <f>'Calendrier MG'!C17</f>
        <v>SANO</v>
      </c>
      <c r="N17" s="167" t="str">
        <f>'Calendrier MG'!D17</f>
        <v>STAN 2</v>
      </c>
      <c r="O17" s="218" t="s">
        <v>253</v>
      </c>
      <c r="P17" s="167" t="s">
        <v>159</v>
      </c>
      <c r="Q17" s="196"/>
      <c r="R17" s="196"/>
      <c r="S17" s="220"/>
    </row>
    <row r="18" spans="1:19" ht="15" customHeight="1" thickBot="1" x14ac:dyDescent="0.3">
      <c r="A18" s="305"/>
      <c r="B18" s="329" t="s">
        <v>259</v>
      </c>
      <c r="C18" s="329"/>
      <c r="D18" s="329"/>
      <c r="E18" s="329"/>
      <c r="F18" s="329"/>
      <c r="G18" s="329"/>
      <c r="H18" s="329"/>
      <c r="I18" s="330"/>
      <c r="K18" s="305"/>
      <c r="L18" s="166">
        <v>92</v>
      </c>
      <c r="M18" s="167" t="str">
        <f>'Calendrier MG'!C18</f>
        <v>MASS 1</v>
      </c>
      <c r="N18" s="167" t="str">
        <f>'Calendrier MG'!D18</f>
        <v>FEN 2</v>
      </c>
      <c r="O18" s="218" t="s">
        <v>161</v>
      </c>
      <c r="P18" s="214" t="s">
        <v>158</v>
      </c>
      <c r="Q18" s="196"/>
      <c r="R18" s="196"/>
      <c r="S18" s="220"/>
    </row>
    <row r="19" spans="1:19" ht="15" customHeight="1" thickTop="1" x14ac:dyDescent="0.25">
      <c r="A19" s="305"/>
      <c r="B19" s="195">
        <v>115</v>
      </c>
      <c r="C19" s="196" t="str">
        <f>'Calendrier BG'!C19</f>
        <v>SJL 3</v>
      </c>
      <c r="D19" s="196" t="str">
        <f>'Calendrier BG'!D19</f>
        <v>SANO</v>
      </c>
      <c r="E19" s="196" t="s">
        <v>252</v>
      </c>
      <c r="F19" s="196" t="s">
        <v>158</v>
      </c>
      <c r="G19" s="245" t="str">
        <f>IFERROR(VLOOKUP($B19,'Cls B2 et B3'!$A$1:$G$23,4,FALSE),"")</f>
        <v/>
      </c>
      <c r="H19" s="245" t="str">
        <f>IFERROR(VLOOKUP($B19,'Cls B2 et B3'!$A$1:$G$23,5,FALSE),"")</f>
        <v/>
      </c>
      <c r="I19" s="212"/>
      <c r="K19" s="305"/>
      <c r="L19" s="166">
        <v>78</v>
      </c>
      <c r="M19" s="167" t="str">
        <f>'Calendrier MG'!C19</f>
        <v>FEN 1</v>
      </c>
      <c r="N19" s="167" t="str">
        <f>'Calendrier MG'!D19</f>
        <v>MASS 2</v>
      </c>
      <c r="O19" s="218" t="s">
        <v>161</v>
      </c>
      <c r="P19" s="214" t="s">
        <v>156</v>
      </c>
      <c r="Q19" s="196"/>
      <c r="R19" s="196"/>
      <c r="S19" s="220"/>
    </row>
    <row r="20" spans="1:19" ht="15" customHeight="1" x14ac:dyDescent="0.25">
      <c r="A20" s="305"/>
      <c r="B20" s="225">
        <v>120</v>
      </c>
      <c r="C20" s="196" t="str">
        <f>'Calendrier BG'!C20</f>
        <v>FEN 2</v>
      </c>
      <c r="D20" s="196" t="str">
        <f>'Calendrier BG'!D20</f>
        <v>SANO</v>
      </c>
      <c r="E20" s="196" t="s">
        <v>252</v>
      </c>
      <c r="F20" s="224" t="s">
        <v>156</v>
      </c>
      <c r="G20" s="234"/>
      <c r="H20" s="234"/>
      <c r="I20" s="233"/>
      <c r="K20" s="305"/>
      <c r="L20" s="166">
        <v>81</v>
      </c>
      <c r="M20" s="167" t="str">
        <f>'Calendrier MG'!C20</f>
        <v>MASS 1</v>
      </c>
      <c r="N20" s="167" t="str">
        <f>'Calendrier MG'!D20</f>
        <v>FEN 1</v>
      </c>
      <c r="O20" s="218" t="s">
        <v>161</v>
      </c>
      <c r="P20" s="167" t="s">
        <v>149</v>
      </c>
      <c r="Q20" s="196"/>
      <c r="R20" s="196"/>
      <c r="S20" s="220"/>
    </row>
    <row r="21" spans="1:19" ht="15" customHeight="1" thickBot="1" x14ac:dyDescent="0.3">
      <c r="A21" s="305"/>
      <c r="B21" s="225">
        <v>117</v>
      </c>
      <c r="C21" s="196" t="str">
        <f>'Calendrier BG'!C21</f>
        <v>SJL 3</v>
      </c>
      <c r="D21" s="196" t="str">
        <f>'Calendrier BG'!D21</f>
        <v>FEN 2</v>
      </c>
      <c r="E21" s="196" t="s">
        <v>252</v>
      </c>
      <c r="F21" s="167" t="s">
        <v>149</v>
      </c>
      <c r="G21" s="196" t="str">
        <f>IFERROR(VLOOKUP($B21,'Cls B2 et B3'!$A$1:$G$23,4,FALSE),"")</f>
        <v/>
      </c>
      <c r="H21" s="196" t="str">
        <f>IFERROR(VLOOKUP($B21,'Cls B2 et B3'!$A$1:$G$23,5,FALSE),"")</f>
        <v/>
      </c>
      <c r="I21" s="213"/>
      <c r="K21" s="306"/>
      <c r="L21" s="271">
        <v>70</v>
      </c>
      <c r="M21" s="190" t="str">
        <f>'Calendrier MG'!C21</f>
        <v>FEN 2</v>
      </c>
      <c r="N21" s="190" t="str">
        <f>'Calendrier MG'!D21</f>
        <v>MASS 2</v>
      </c>
      <c r="O21" s="222" t="s">
        <v>161</v>
      </c>
      <c r="P21" s="272" t="s">
        <v>157</v>
      </c>
      <c r="Q21" s="246"/>
      <c r="R21" s="246"/>
      <c r="S21" s="221"/>
    </row>
    <row r="22" spans="1:19" ht="15" customHeight="1" thickTop="1" thickBot="1" x14ac:dyDescent="0.3">
      <c r="A22" s="305"/>
      <c r="B22" s="317" t="s">
        <v>258</v>
      </c>
      <c r="C22" s="317"/>
      <c r="D22" s="317"/>
      <c r="E22" s="317"/>
      <c r="F22" s="317"/>
      <c r="G22" s="317"/>
      <c r="H22" s="317"/>
      <c r="I22" s="318"/>
    </row>
    <row r="23" spans="1:19" ht="15" customHeight="1" thickTop="1" x14ac:dyDescent="0.25">
      <c r="A23" s="305"/>
      <c r="B23" s="268">
        <v>136</v>
      </c>
      <c r="C23" s="196" t="str">
        <f>'Calendrier BG'!C23</f>
        <v>ASVP</v>
      </c>
      <c r="D23" s="196" t="str">
        <f>'Calendrier BG'!D23</f>
        <v>FEN 3</v>
      </c>
      <c r="E23" s="196" t="s">
        <v>160</v>
      </c>
      <c r="F23" s="216" t="s">
        <v>158</v>
      </c>
      <c r="G23" s="216"/>
      <c r="H23" s="216"/>
      <c r="I23" s="212"/>
    </row>
    <row r="24" spans="1:19" ht="15" customHeight="1" x14ac:dyDescent="0.25">
      <c r="A24" s="305"/>
      <c r="B24" s="225">
        <v>141</v>
      </c>
      <c r="C24" s="196" t="str">
        <f>'Calendrier BG'!C24</f>
        <v>FEN 3</v>
      </c>
      <c r="D24" s="196" t="str">
        <f>'Calendrier BG'!D24</f>
        <v>ROC 2</v>
      </c>
      <c r="E24" s="196" t="s">
        <v>160</v>
      </c>
      <c r="F24" s="167" t="s">
        <v>156</v>
      </c>
      <c r="G24" s="167"/>
      <c r="H24" s="167"/>
      <c r="I24" s="213"/>
    </row>
    <row r="25" spans="1:19" ht="15" customHeight="1" thickBot="1" x14ac:dyDescent="0.3">
      <c r="A25" s="306"/>
      <c r="B25" s="269">
        <v>139</v>
      </c>
      <c r="C25" s="246" t="str">
        <f>'Calendrier BG'!C25</f>
        <v>ASVP</v>
      </c>
      <c r="D25" s="246" t="str">
        <f>'Calendrier BG'!D25</f>
        <v>ROC 2</v>
      </c>
      <c r="E25" s="246" t="s">
        <v>160</v>
      </c>
      <c r="F25" s="190" t="s">
        <v>149</v>
      </c>
      <c r="G25" s="190"/>
      <c r="H25" s="190"/>
      <c r="I25" s="223"/>
    </row>
    <row r="26" spans="1:19" ht="15" customHeight="1" thickTop="1" thickBot="1" x14ac:dyDescent="0.3">
      <c r="A26" s="289">
        <v>44643</v>
      </c>
      <c r="B26" s="320" t="s">
        <v>31</v>
      </c>
      <c r="C26" s="321"/>
      <c r="D26" s="321"/>
      <c r="E26" s="321"/>
      <c r="F26" s="321"/>
      <c r="G26" s="321"/>
      <c r="H26" s="321"/>
      <c r="I26" s="322"/>
      <c r="K26" s="289">
        <v>44643</v>
      </c>
      <c r="L26" s="292" t="s">
        <v>31</v>
      </c>
      <c r="M26" s="293"/>
      <c r="N26" s="293"/>
      <c r="O26" s="293"/>
      <c r="P26" s="293"/>
      <c r="Q26" s="293"/>
      <c r="R26" s="293"/>
      <c r="S26" s="294"/>
    </row>
    <row r="27" spans="1:19" ht="15" customHeight="1" thickTop="1" x14ac:dyDescent="0.25">
      <c r="A27" s="290"/>
      <c r="B27" s="155">
        <v>48</v>
      </c>
      <c r="C27" s="156" t="str">
        <f>'Calendrier BG'!C27</f>
        <v>FEN 1</v>
      </c>
      <c r="D27" s="156" t="str">
        <f>'Calendrier BG'!D27</f>
        <v>MASS 2</v>
      </c>
      <c r="E27" s="156" t="s">
        <v>260</v>
      </c>
      <c r="F27" s="156" t="s">
        <v>147</v>
      </c>
      <c r="G27" s="156"/>
      <c r="H27" s="156"/>
      <c r="I27" s="243" t="s">
        <v>41</v>
      </c>
      <c r="K27" s="290"/>
      <c r="L27" s="144">
        <v>69</v>
      </c>
      <c r="M27" s="114" t="str">
        <f>'Calendrier MG'!C23</f>
        <v>STAN 2</v>
      </c>
      <c r="N27" s="114" t="str">
        <f>'Calendrier MG'!D23</f>
        <v>FEN 1</v>
      </c>
      <c r="O27" s="219" t="s">
        <v>161</v>
      </c>
      <c r="P27" s="114" t="s">
        <v>147</v>
      </c>
      <c r="Q27" s="156"/>
      <c r="R27" s="156"/>
      <c r="S27" s="262" t="s">
        <v>41</v>
      </c>
    </row>
    <row r="28" spans="1:19" ht="15" customHeight="1" x14ac:dyDescent="0.25">
      <c r="A28" s="290"/>
      <c r="B28" s="9">
        <v>33</v>
      </c>
      <c r="C28" s="156" t="str">
        <f>'Calendrier BG'!C28</f>
        <v>MASS 1</v>
      </c>
      <c r="D28" s="156" t="str">
        <f>'Calendrier BG'!D28</f>
        <v>ROC 1</v>
      </c>
      <c r="E28" s="156" t="s">
        <v>260</v>
      </c>
      <c r="F28" s="114" t="s">
        <v>158</v>
      </c>
      <c r="G28" s="156"/>
      <c r="H28" s="156"/>
      <c r="I28" s="230"/>
      <c r="K28" s="290"/>
      <c r="L28" s="144">
        <v>77</v>
      </c>
      <c r="M28" s="114" t="str">
        <f>'Calendrier MG'!C24</f>
        <v>STAN 1</v>
      </c>
      <c r="N28" s="114" t="str">
        <f>'Calendrier MG'!D24</f>
        <v>FEN 2</v>
      </c>
      <c r="O28" s="219" t="s">
        <v>160</v>
      </c>
      <c r="P28" s="114" t="s">
        <v>147</v>
      </c>
      <c r="Q28" s="156"/>
      <c r="R28" s="156"/>
      <c r="S28" s="256"/>
    </row>
    <row r="29" spans="1:19" ht="15" customHeight="1" x14ac:dyDescent="0.25">
      <c r="A29" s="290"/>
      <c r="B29" s="9">
        <v>34</v>
      </c>
      <c r="C29" s="156" t="str">
        <f>'Calendrier BG'!C29</f>
        <v>MASS 2</v>
      </c>
      <c r="D29" s="156" t="str">
        <f>'Calendrier BG'!D29</f>
        <v>ROC 1</v>
      </c>
      <c r="E29" s="156" t="s">
        <v>260</v>
      </c>
      <c r="F29" s="114" t="s">
        <v>156</v>
      </c>
      <c r="G29" s="156"/>
      <c r="H29" s="156"/>
      <c r="I29" s="230"/>
      <c r="K29" s="290"/>
      <c r="L29" s="144">
        <v>107</v>
      </c>
      <c r="M29" s="114" t="str">
        <f>'Calendrier MG'!C25</f>
        <v xml:space="preserve">ROC </v>
      </c>
      <c r="N29" s="114" t="str">
        <f>'Calendrier MG'!D25</f>
        <v>MASS 1</v>
      </c>
      <c r="O29" s="219" t="s">
        <v>161</v>
      </c>
      <c r="P29" s="114" t="s">
        <v>158</v>
      </c>
      <c r="Q29" s="156"/>
      <c r="R29" s="156"/>
      <c r="S29" s="256"/>
    </row>
    <row r="30" spans="1:19" ht="15" customHeight="1" x14ac:dyDescent="0.25">
      <c r="A30" s="290"/>
      <c r="B30" s="104">
        <v>51</v>
      </c>
      <c r="C30" s="156" t="str">
        <f>'Calendrier BG'!C30</f>
        <v>MASS 1</v>
      </c>
      <c r="D30" s="156" t="str">
        <f>'Calendrier BG'!D30</f>
        <v>FEN 1</v>
      </c>
      <c r="E30" s="156" t="s">
        <v>260</v>
      </c>
      <c r="F30" s="248" t="s">
        <v>149</v>
      </c>
      <c r="G30" s="156"/>
      <c r="H30" s="156"/>
      <c r="I30" s="230"/>
      <c r="K30" s="290"/>
      <c r="L30" s="144">
        <v>88</v>
      </c>
      <c r="M30" s="114" t="str">
        <f>'Calendrier MG'!C26</f>
        <v>MASS 2</v>
      </c>
      <c r="N30" s="114" t="str">
        <f>'Calendrier MG'!D26</f>
        <v>BND</v>
      </c>
      <c r="O30" s="219" t="s">
        <v>160</v>
      </c>
      <c r="P30" s="114" t="s">
        <v>158</v>
      </c>
      <c r="Q30" s="156"/>
      <c r="R30" s="156"/>
      <c r="S30" s="256"/>
    </row>
    <row r="31" spans="1:19" ht="15" customHeight="1" x14ac:dyDescent="0.25">
      <c r="A31" s="290"/>
      <c r="B31" s="9">
        <v>43</v>
      </c>
      <c r="C31" s="156" t="str">
        <f>'Calendrier BG'!C31</f>
        <v>MASS 2</v>
      </c>
      <c r="D31" s="156" t="str">
        <f>'Calendrier BG'!D31</f>
        <v>MASS 1</v>
      </c>
      <c r="E31" s="156" t="s">
        <v>260</v>
      </c>
      <c r="F31" s="114" t="s">
        <v>157</v>
      </c>
      <c r="G31" s="156"/>
      <c r="H31" s="156"/>
      <c r="I31" s="230"/>
      <c r="K31" s="290"/>
      <c r="L31" s="144">
        <v>100</v>
      </c>
      <c r="M31" s="114" t="str">
        <f>'Calendrier MG'!C27</f>
        <v>ASVP</v>
      </c>
      <c r="N31" s="114" t="str">
        <f>'Calendrier MG'!D27</f>
        <v>MASS 2</v>
      </c>
      <c r="O31" s="219" t="s">
        <v>161</v>
      </c>
      <c r="P31" s="114" t="s">
        <v>156</v>
      </c>
      <c r="Q31" s="156"/>
      <c r="R31" s="156"/>
      <c r="S31" s="256"/>
    </row>
    <row r="32" spans="1:19" ht="15" customHeight="1" x14ac:dyDescent="0.25">
      <c r="A32" s="290"/>
      <c r="B32" s="9">
        <v>45</v>
      </c>
      <c r="C32" s="156" t="str">
        <f>'Calendrier BG'!C32</f>
        <v>SJL 1</v>
      </c>
      <c r="D32" s="156" t="str">
        <f>'Calendrier BG'!D32</f>
        <v>STAN 2</v>
      </c>
      <c r="E32" s="156" t="s">
        <v>193</v>
      </c>
      <c r="F32" s="114" t="s">
        <v>158</v>
      </c>
      <c r="G32" s="156"/>
      <c r="H32" s="156"/>
      <c r="I32" s="230"/>
      <c r="K32" s="290"/>
      <c r="L32" s="144">
        <v>76</v>
      </c>
      <c r="M32" s="114" t="str">
        <f>'Calendrier MG'!C28</f>
        <v>BND</v>
      </c>
      <c r="N32" s="114" t="str">
        <f>'Calendrier MG'!D28</f>
        <v>MASS 1</v>
      </c>
      <c r="O32" s="219" t="s">
        <v>160</v>
      </c>
      <c r="P32" s="149" t="s">
        <v>156</v>
      </c>
      <c r="Q32" s="156"/>
      <c r="R32" s="156"/>
      <c r="S32" s="256"/>
    </row>
    <row r="33" spans="1:19" ht="15" customHeight="1" x14ac:dyDescent="0.25">
      <c r="A33" s="290"/>
      <c r="B33" s="9">
        <v>53</v>
      </c>
      <c r="C33" s="156" t="str">
        <f>'Calendrier BG'!C33</f>
        <v>JBS 1</v>
      </c>
      <c r="D33" s="156" t="str">
        <f>'Calendrier BG'!D33</f>
        <v>SJL 2</v>
      </c>
      <c r="E33" s="156" t="s">
        <v>194</v>
      </c>
      <c r="F33" s="114" t="s">
        <v>158</v>
      </c>
      <c r="G33" s="156"/>
      <c r="H33" s="156"/>
      <c r="I33" s="230"/>
      <c r="K33" s="290"/>
      <c r="L33" s="144">
        <v>119</v>
      </c>
      <c r="M33" s="114" t="str">
        <f>'Calendrier MG'!C29</f>
        <v>STAN 3</v>
      </c>
      <c r="N33" s="114" t="str">
        <f>'Calendrier MG'!D29</f>
        <v>FEN 2</v>
      </c>
      <c r="O33" s="219" t="s">
        <v>161</v>
      </c>
      <c r="P33" s="149" t="s">
        <v>149</v>
      </c>
      <c r="Q33" s="156"/>
      <c r="R33" s="156"/>
      <c r="S33" s="256"/>
    </row>
    <row r="34" spans="1:19" ht="15.75" x14ac:dyDescent="0.25">
      <c r="A34" s="290"/>
      <c r="B34" s="9">
        <v>50</v>
      </c>
      <c r="C34" s="156" t="str">
        <f>'Calendrier BG'!C34</f>
        <v>SJL 1</v>
      </c>
      <c r="D34" s="156" t="str">
        <f>'Calendrier BG'!D34</f>
        <v>JBS 1</v>
      </c>
      <c r="E34" s="156" t="s">
        <v>193</v>
      </c>
      <c r="F34" s="114" t="s">
        <v>156</v>
      </c>
      <c r="G34" s="156"/>
      <c r="H34" s="156"/>
      <c r="I34" s="230"/>
      <c r="K34" s="290"/>
      <c r="L34" s="144">
        <v>118</v>
      </c>
      <c r="M34" s="114" t="str">
        <f>'Calendrier MG'!C30</f>
        <v>STAN 3</v>
      </c>
      <c r="N34" s="114" t="str">
        <f>'Calendrier MG'!D30</f>
        <v>FEN 1</v>
      </c>
      <c r="O34" s="219" t="s">
        <v>160</v>
      </c>
      <c r="P34" s="114" t="s">
        <v>149</v>
      </c>
      <c r="Q34" s="156"/>
      <c r="R34" s="156"/>
      <c r="S34" s="256"/>
    </row>
    <row r="35" spans="1:19" ht="16.5" thickBot="1" x14ac:dyDescent="0.3">
      <c r="A35" s="290"/>
      <c r="B35" s="9">
        <v>49</v>
      </c>
      <c r="C35" s="156" t="str">
        <f>'Calendrier BG'!C35</f>
        <v>SJL 2</v>
      </c>
      <c r="D35" s="156" t="str">
        <f>'Calendrier BG'!D35</f>
        <v>STAN 2</v>
      </c>
      <c r="E35" s="156" t="s">
        <v>194</v>
      </c>
      <c r="F35" s="114" t="s">
        <v>156</v>
      </c>
      <c r="G35" s="156"/>
      <c r="H35" s="156"/>
      <c r="I35" s="230"/>
      <c r="K35" s="290"/>
      <c r="L35" s="257">
        <v>108</v>
      </c>
      <c r="M35" s="114" t="str">
        <f>'Calendrier MG'!C31</f>
        <v xml:space="preserve">ROC </v>
      </c>
      <c r="N35" s="114" t="str">
        <f>'Calendrier MG'!D31</f>
        <v>MASS 2</v>
      </c>
      <c r="O35" s="219" t="s">
        <v>161</v>
      </c>
      <c r="P35" s="258" t="s">
        <v>157</v>
      </c>
      <c r="Q35" s="156"/>
      <c r="R35" s="156"/>
      <c r="S35" s="256"/>
    </row>
    <row r="36" spans="1:19" ht="17.25" thickTop="1" thickBot="1" x14ac:dyDescent="0.3">
      <c r="A36" s="290"/>
      <c r="B36" s="331" t="s">
        <v>259</v>
      </c>
      <c r="C36" s="332"/>
      <c r="D36" s="332"/>
      <c r="E36" s="332"/>
      <c r="F36" s="332"/>
      <c r="G36" s="332"/>
      <c r="H36" s="332"/>
      <c r="I36" s="333"/>
      <c r="K36" s="290"/>
      <c r="L36" s="144">
        <v>99</v>
      </c>
      <c r="M36" s="114" t="str">
        <f>'Calendrier MG'!C32</f>
        <v>ASVP</v>
      </c>
      <c r="N36" s="114" t="str">
        <f>'Calendrier MG'!D32</f>
        <v>MASS 1</v>
      </c>
      <c r="O36" s="219" t="s">
        <v>160</v>
      </c>
      <c r="P36" s="149" t="s">
        <v>157</v>
      </c>
      <c r="Q36" s="156"/>
      <c r="R36" s="156"/>
      <c r="S36" s="256"/>
    </row>
    <row r="37" spans="1:19" ht="17.25" thickTop="1" thickBot="1" x14ac:dyDescent="0.3">
      <c r="A37" s="290"/>
      <c r="B37" s="155">
        <v>114</v>
      </c>
      <c r="C37" s="156" t="str">
        <f>'Calendrier BG'!C37</f>
        <v>BND</v>
      </c>
      <c r="D37" s="156" t="str">
        <f>'Calendrier BG'!D37</f>
        <v>FEN 2</v>
      </c>
      <c r="E37" s="156" t="s">
        <v>261</v>
      </c>
      <c r="F37" s="156" t="s">
        <v>158</v>
      </c>
      <c r="G37" s="249" t="str">
        <f>IFERROR(VLOOKUP($B37,'Cls B2 et B3'!$A$1:$G$23,4,FALSE),"")</f>
        <v/>
      </c>
      <c r="H37" s="249" t="str">
        <f>IFERROR(VLOOKUP($B37,'Cls B2 et B3'!$A$1:$G$23,5,FALSE),"")</f>
        <v/>
      </c>
      <c r="I37" s="229"/>
      <c r="K37" s="291"/>
      <c r="L37" s="275">
        <v>72</v>
      </c>
      <c r="M37" s="119" t="str">
        <f>'Calendrier MG'!C33</f>
        <v>STAN 2</v>
      </c>
      <c r="N37" s="119" t="str">
        <f>'Calendrier MG'!D33</f>
        <v>STAN 1</v>
      </c>
      <c r="O37" s="228" t="s">
        <v>160</v>
      </c>
      <c r="P37" s="119" t="s">
        <v>159</v>
      </c>
      <c r="Q37" s="250"/>
      <c r="R37" s="250"/>
      <c r="S37" s="259"/>
    </row>
    <row r="38" spans="1:19" ht="15.75" thickTop="1" x14ac:dyDescent="0.25">
      <c r="A38" s="290"/>
      <c r="B38" s="9">
        <v>116</v>
      </c>
      <c r="C38" s="156" t="str">
        <f>'Calendrier BG'!C38</f>
        <v>STAN 3</v>
      </c>
      <c r="D38" s="156" t="str">
        <f>'Calendrier BG'!D38</f>
        <v>BND</v>
      </c>
      <c r="E38" s="156" t="s">
        <v>261</v>
      </c>
      <c r="F38" s="211" t="s">
        <v>156</v>
      </c>
      <c r="G38" s="273"/>
      <c r="H38" s="273"/>
      <c r="I38" s="274"/>
    </row>
    <row r="39" spans="1:19" ht="15.75" thickBot="1" x14ac:dyDescent="0.3">
      <c r="A39" s="290"/>
      <c r="B39" s="9">
        <v>122</v>
      </c>
      <c r="C39" s="156" t="str">
        <f>'Calendrier BG'!C39</f>
        <v>FEN 2</v>
      </c>
      <c r="D39" s="156" t="str">
        <f>'Calendrier BG'!D39</f>
        <v>STAN 3</v>
      </c>
      <c r="E39" s="156" t="s">
        <v>261</v>
      </c>
      <c r="F39" s="114" t="s">
        <v>149</v>
      </c>
      <c r="G39" s="156" t="str">
        <f>IFERROR(VLOOKUP($B39,'Cls B2 et B3'!$A$1:$G$23,4,FALSE),"")</f>
        <v/>
      </c>
      <c r="H39" s="156" t="str">
        <f>IFERROR(VLOOKUP($B39,'Cls B2 et B3'!$A$1:$G$23,5,FALSE),"")</f>
        <v/>
      </c>
      <c r="I39" s="230"/>
    </row>
    <row r="40" spans="1:19" ht="16.5" thickTop="1" thickBot="1" x14ac:dyDescent="0.3">
      <c r="A40" s="290"/>
      <c r="B40" s="334" t="s">
        <v>258</v>
      </c>
      <c r="C40" s="317"/>
      <c r="D40" s="317"/>
      <c r="E40" s="317"/>
      <c r="F40" s="317"/>
      <c r="G40" s="317"/>
      <c r="H40" s="317"/>
      <c r="I40" s="318"/>
    </row>
    <row r="41" spans="1:19" ht="15.75" thickTop="1" x14ac:dyDescent="0.25">
      <c r="A41" s="290"/>
      <c r="B41" s="191">
        <v>134</v>
      </c>
      <c r="C41" s="156" t="str">
        <f>'Calendrier BG'!C41</f>
        <v>FEN 3</v>
      </c>
      <c r="D41" s="156" t="str">
        <f>'Calendrier BG'!D41</f>
        <v>JBS 2</v>
      </c>
      <c r="E41" s="156" t="s">
        <v>262</v>
      </c>
      <c r="F41" s="156" t="s">
        <v>158</v>
      </c>
      <c r="G41" s="192"/>
      <c r="H41" s="192"/>
      <c r="I41" s="229"/>
    </row>
    <row r="42" spans="1:19" x14ac:dyDescent="0.25">
      <c r="A42" s="290"/>
      <c r="B42" s="144">
        <v>138</v>
      </c>
      <c r="C42" s="156" t="str">
        <f>'Calendrier BG'!C42</f>
        <v>STAN 4</v>
      </c>
      <c r="D42" s="156" t="str">
        <f>'Calendrier BG'!D42</f>
        <v>FEN 3</v>
      </c>
      <c r="E42" s="156" t="s">
        <v>262</v>
      </c>
      <c r="F42" s="211" t="s">
        <v>156</v>
      </c>
      <c r="G42" s="114"/>
      <c r="H42" s="114"/>
      <c r="I42" s="230"/>
    </row>
    <row r="43" spans="1:19" ht="15.75" thickBot="1" x14ac:dyDescent="0.3">
      <c r="A43" s="291"/>
      <c r="B43" s="172">
        <v>140</v>
      </c>
      <c r="C43" s="250" t="str">
        <f>'Calendrier BG'!C43</f>
        <v>JBS 2</v>
      </c>
      <c r="D43" s="250" t="str">
        <f>'Calendrier BG'!D43</f>
        <v>STAN 4</v>
      </c>
      <c r="E43" s="250" t="s">
        <v>262</v>
      </c>
      <c r="F43" s="119" t="s">
        <v>149</v>
      </c>
      <c r="G43" s="119"/>
      <c r="H43" s="119"/>
      <c r="I43" s="231"/>
    </row>
    <row r="44" spans="1:19" ht="15.75" thickTop="1" x14ac:dyDescent="0.25"/>
  </sheetData>
  <mergeCells count="22">
    <mergeCell ref="A26:A43"/>
    <mergeCell ref="B26:I26"/>
    <mergeCell ref="B36:I36"/>
    <mergeCell ref="B40:I40"/>
    <mergeCell ref="A3:A8"/>
    <mergeCell ref="B3:I3"/>
    <mergeCell ref="B4:I8"/>
    <mergeCell ref="A9:A25"/>
    <mergeCell ref="B9:I9"/>
    <mergeCell ref="B18:I18"/>
    <mergeCell ref="B1:I1"/>
    <mergeCell ref="G2:H2"/>
    <mergeCell ref="L1:S1"/>
    <mergeCell ref="Q2:R2"/>
    <mergeCell ref="B22:I22"/>
    <mergeCell ref="K26:K37"/>
    <mergeCell ref="L26:S26"/>
    <mergeCell ref="K3:K11"/>
    <mergeCell ref="L3:S3"/>
    <mergeCell ref="L4:S11"/>
    <mergeCell ref="K12:K21"/>
    <mergeCell ref="L12:S1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2" workbookViewId="0">
      <selection activeCell="F3" sqref="F3:I3"/>
    </sheetView>
  </sheetViews>
  <sheetFormatPr baseColWidth="10" defaultRowHeight="15" x14ac:dyDescent="0.25"/>
  <cols>
    <col min="1" max="9" width="12.7109375" style="5" customWidth="1"/>
    <col min="10" max="16384" width="11.42578125" style="5"/>
  </cols>
  <sheetData>
    <row r="1" spans="1:9" x14ac:dyDescent="0.25">
      <c r="A1" s="451" t="s">
        <v>38</v>
      </c>
      <c r="B1" s="451"/>
      <c r="C1" s="451"/>
      <c r="D1" s="451"/>
      <c r="F1" s="447" t="s">
        <v>39</v>
      </c>
      <c r="G1" s="447"/>
      <c r="H1" s="447"/>
      <c r="I1" s="447"/>
    </row>
    <row r="2" spans="1:9" ht="6" customHeight="1" x14ac:dyDescent="0.25"/>
    <row r="3" spans="1:9" ht="14.25" customHeight="1" x14ac:dyDescent="0.25">
      <c r="A3" s="451"/>
      <c r="B3" s="451"/>
      <c r="C3" s="451"/>
      <c r="D3" s="451"/>
      <c r="F3" s="447"/>
      <c r="G3" s="447"/>
      <c r="H3" s="447"/>
      <c r="I3" s="447"/>
    </row>
    <row r="4" spans="1:9" ht="15" customHeight="1" x14ac:dyDescent="0.25"/>
    <row r="5" spans="1:9" ht="15" customHeight="1" x14ac:dyDescent="0.25">
      <c r="A5" s="8">
        <f>D41</f>
        <v>0</v>
      </c>
      <c r="F5" s="4">
        <f>D43</f>
        <v>0</v>
      </c>
    </row>
    <row r="6" spans="1:9" ht="15" customHeight="1" x14ac:dyDescent="0.25">
      <c r="A6" s="10"/>
      <c r="F6" s="10"/>
    </row>
    <row r="7" spans="1:9" ht="15" customHeight="1" x14ac:dyDescent="0.25">
      <c r="A7" s="11"/>
      <c r="B7" s="22"/>
      <c r="F7" s="11"/>
      <c r="G7" s="14"/>
    </row>
    <row r="8" spans="1:9" ht="15" customHeight="1" x14ac:dyDescent="0.25">
      <c r="A8" s="12"/>
      <c r="B8" s="10"/>
      <c r="F8" s="12"/>
      <c r="G8" s="10"/>
    </row>
    <row r="9" spans="1:9" ht="15" customHeight="1" x14ac:dyDescent="0.25">
      <c r="A9" s="8">
        <f>F42</f>
        <v>0</v>
      </c>
      <c r="B9" s="11"/>
      <c r="F9" s="4"/>
      <c r="G9" s="11"/>
    </row>
    <row r="10" spans="1:9" ht="15" customHeight="1" x14ac:dyDescent="0.25">
      <c r="B10" s="11"/>
      <c r="C10" s="448"/>
      <c r="G10" s="11"/>
      <c r="H10" s="447"/>
    </row>
    <row r="11" spans="1:9" ht="15" customHeight="1" x14ac:dyDescent="0.25">
      <c r="B11" s="11"/>
      <c r="C11" s="448"/>
      <c r="E11" s="23"/>
      <c r="G11" s="11"/>
      <c r="H11" s="447"/>
    </row>
    <row r="12" spans="1:9" ht="15" customHeight="1" x14ac:dyDescent="0.25">
      <c r="A12" s="8">
        <f>E42</f>
        <v>0</v>
      </c>
      <c r="B12" s="11"/>
      <c r="C12" s="10"/>
      <c r="E12" s="23"/>
      <c r="F12" s="14"/>
      <c r="G12" s="11"/>
      <c r="H12" s="10"/>
    </row>
    <row r="13" spans="1:9" ht="15" customHeight="1" x14ac:dyDescent="0.25">
      <c r="A13" s="10"/>
      <c r="B13" s="12"/>
      <c r="C13" s="11"/>
      <c r="F13" s="10"/>
      <c r="G13" s="12"/>
      <c r="H13" s="11"/>
    </row>
    <row r="14" spans="1:9" ht="15" customHeight="1" x14ac:dyDescent="0.25">
      <c r="A14" s="11"/>
      <c r="B14" s="22"/>
      <c r="C14" s="11"/>
      <c r="F14" s="11"/>
      <c r="G14" s="14"/>
      <c r="H14" s="11"/>
    </row>
    <row r="15" spans="1:9" ht="15" customHeight="1" x14ac:dyDescent="0.25">
      <c r="A15" s="12"/>
      <c r="C15" s="11"/>
      <c r="F15" s="12"/>
      <c r="H15" s="11"/>
    </row>
    <row r="16" spans="1:9" ht="15" customHeight="1" x14ac:dyDescent="0.25">
      <c r="A16" s="8">
        <f>G41</f>
        <v>0</v>
      </c>
      <c r="C16" s="11"/>
      <c r="F16" s="4"/>
      <c r="H16" s="11"/>
    </row>
    <row r="17" spans="1:9" ht="15" customHeight="1" x14ac:dyDescent="0.25">
      <c r="C17" s="11"/>
      <c r="D17" s="448"/>
      <c r="H17" s="11"/>
      <c r="I17" s="447"/>
    </row>
    <row r="18" spans="1:9" ht="15" customHeight="1" x14ac:dyDescent="0.25">
      <c r="C18" s="11"/>
      <c r="D18" s="448"/>
      <c r="H18" s="11"/>
      <c r="I18" s="447"/>
    </row>
    <row r="19" spans="1:9" ht="15" customHeight="1" x14ac:dyDescent="0.25">
      <c r="A19" s="8">
        <f>F41</f>
        <v>0</v>
      </c>
      <c r="C19" s="11"/>
      <c r="F19" s="4">
        <f>F43</f>
        <v>0</v>
      </c>
      <c r="H19" s="11"/>
    </row>
    <row r="20" spans="1:9" ht="15" customHeight="1" x14ac:dyDescent="0.25">
      <c r="A20" s="10"/>
      <c r="C20" s="11"/>
      <c r="F20" s="10"/>
      <c r="H20" s="11"/>
    </row>
    <row r="21" spans="1:9" ht="15" customHeight="1" x14ac:dyDescent="0.25">
      <c r="A21" s="11"/>
      <c r="B21" s="22"/>
      <c r="C21" s="11"/>
      <c r="F21" s="11"/>
      <c r="G21" s="14"/>
      <c r="H21" s="11"/>
    </row>
    <row r="22" spans="1:9" ht="15" customHeight="1" x14ac:dyDescent="0.25">
      <c r="A22" s="12"/>
      <c r="B22" s="10"/>
      <c r="C22" s="11"/>
      <c r="F22" s="12"/>
      <c r="G22" s="10"/>
      <c r="H22" s="11"/>
    </row>
    <row r="23" spans="1:9" ht="15" customHeight="1" x14ac:dyDescent="0.25">
      <c r="A23" s="8">
        <f>D42</f>
        <v>0</v>
      </c>
      <c r="B23" s="11"/>
      <c r="C23" s="11"/>
      <c r="F23" s="4">
        <f>D44</f>
        <v>0</v>
      </c>
      <c r="G23" s="11"/>
      <c r="H23" s="12"/>
    </row>
    <row r="24" spans="1:9" ht="15" customHeight="1" x14ac:dyDescent="0.25">
      <c r="B24" s="11"/>
      <c r="C24" s="448"/>
      <c r="G24" s="11"/>
      <c r="H24" s="447"/>
    </row>
    <row r="25" spans="1:9" ht="15" customHeight="1" x14ac:dyDescent="0.25">
      <c r="B25" s="11"/>
      <c r="C25" s="448"/>
      <c r="G25" s="11"/>
      <c r="H25" s="447"/>
    </row>
    <row r="26" spans="1:9" ht="15" customHeight="1" x14ac:dyDescent="0.25">
      <c r="A26" s="8">
        <f>G42</f>
        <v>0</v>
      </c>
      <c r="B26" s="11"/>
      <c r="F26" s="4"/>
      <c r="G26" s="11"/>
    </row>
    <row r="27" spans="1:9" ht="15" customHeight="1" x14ac:dyDescent="0.25">
      <c r="A27" s="10"/>
      <c r="B27" s="12"/>
      <c r="F27" s="10"/>
      <c r="G27" s="12"/>
    </row>
    <row r="28" spans="1:9" ht="15" customHeight="1" x14ac:dyDescent="0.25">
      <c r="A28" s="11"/>
      <c r="B28" s="22"/>
      <c r="F28" s="11"/>
      <c r="G28" s="14"/>
    </row>
    <row r="29" spans="1:9" ht="15" customHeight="1" x14ac:dyDescent="0.25">
      <c r="A29" s="12"/>
      <c r="C29" s="450"/>
      <c r="D29" s="450"/>
      <c r="F29" s="12"/>
    </row>
    <row r="30" spans="1:9" ht="15" customHeight="1" x14ac:dyDescent="0.25">
      <c r="A30" s="8">
        <f>E41</f>
        <v>0</v>
      </c>
      <c r="C30" s="8"/>
      <c r="F30" s="4">
        <f>E44</f>
        <v>0</v>
      </c>
    </row>
    <row r="31" spans="1:9" ht="15" customHeight="1" x14ac:dyDescent="0.25">
      <c r="D31" s="8"/>
    </row>
    <row r="32" spans="1:9" ht="15" customHeight="1" x14ac:dyDescent="0.25">
      <c r="C32" s="8"/>
    </row>
    <row r="33" spans="1:7" ht="15" customHeight="1" x14ac:dyDescent="0.25"/>
    <row r="35" spans="1:7" x14ac:dyDescent="0.25">
      <c r="A35" s="24"/>
      <c r="B35" s="13">
        <v>1</v>
      </c>
      <c r="D35" s="17" t="s">
        <v>34</v>
      </c>
      <c r="E35" s="17" t="s">
        <v>35</v>
      </c>
      <c r="F35" s="17" t="s">
        <v>36</v>
      </c>
      <c r="G35" s="17" t="s">
        <v>37</v>
      </c>
    </row>
    <row r="36" spans="1:7" x14ac:dyDescent="0.25">
      <c r="A36" s="24"/>
      <c r="B36" s="13">
        <v>2</v>
      </c>
      <c r="D36" s="13">
        <f>A35</f>
        <v>0</v>
      </c>
      <c r="E36" s="13">
        <f>A36</f>
        <v>0</v>
      </c>
      <c r="F36" s="13">
        <f>A37</f>
        <v>0</v>
      </c>
      <c r="G36" s="13">
        <f>A38</f>
        <v>0</v>
      </c>
    </row>
    <row r="37" spans="1:7" x14ac:dyDescent="0.25">
      <c r="A37" s="24"/>
      <c r="B37" s="13">
        <v>3</v>
      </c>
      <c r="D37" s="13">
        <f>A42</f>
        <v>0</v>
      </c>
      <c r="E37" s="13">
        <f>A41</f>
        <v>0</v>
      </c>
      <c r="F37" s="13">
        <f>A40</f>
        <v>0</v>
      </c>
      <c r="G37" s="13">
        <f>A39</f>
        <v>0</v>
      </c>
    </row>
    <row r="38" spans="1:7" x14ac:dyDescent="0.25">
      <c r="A38" s="24"/>
      <c r="B38" s="13">
        <v>4</v>
      </c>
      <c r="D38" s="13">
        <f>A43</f>
        <v>0</v>
      </c>
      <c r="E38" s="13">
        <f>A44</f>
        <v>0</v>
      </c>
      <c r="F38" s="13">
        <f>A45</f>
        <v>0</v>
      </c>
      <c r="G38" s="13">
        <f>A46</f>
        <v>0</v>
      </c>
    </row>
    <row r="39" spans="1:7" x14ac:dyDescent="0.25">
      <c r="A39" s="24"/>
      <c r="B39" s="13">
        <v>5</v>
      </c>
      <c r="D39" s="13">
        <f>A50</f>
        <v>0</v>
      </c>
      <c r="E39" s="13">
        <f>A49</f>
        <v>0</v>
      </c>
      <c r="F39" s="13">
        <f>A48</f>
        <v>0</v>
      </c>
      <c r="G39" s="13">
        <f>A47</f>
        <v>0</v>
      </c>
    </row>
    <row r="40" spans="1:7" x14ac:dyDescent="0.25">
      <c r="A40" s="24"/>
      <c r="B40" s="13">
        <v>6</v>
      </c>
      <c r="D40" s="449" t="s">
        <v>45</v>
      </c>
      <c r="E40" s="449"/>
      <c r="F40" s="449"/>
      <c r="G40" s="449"/>
    </row>
    <row r="41" spans="1:7" x14ac:dyDescent="0.25">
      <c r="A41" s="24"/>
      <c r="B41" s="13">
        <v>7</v>
      </c>
      <c r="D41" s="13"/>
      <c r="E41" s="13"/>
      <c r="F41" s="13"/>
      <c r="G41" s="13"/>
    </row>
    <row r="42" spans="1:7" x14ac:dyDescent="0.25">
      <c r="A42" s="24"/>
      <c r="B42" s="13">
        <v>8</v>
      </c>
      <c r="D42" s="13"/>
      <c r="E42" s="13"/>
      <c r="F42" s="13"/>
      <c r="G42" s="13"/>
    </row>
    <row r="43" spans="1:7" x14ac:dyDescent="0.25">
      <c r="A43" s="24"/>
      <c r="B43" s="13">
        <v>9</v>
      </c>
      <c r="D43" s="13"/>
      <c r="E43" s="13"/>
      <c r="F43" s="13"/>
      <c r="G43" s="13"/>
    </row>
    <row r="44" spans="1:7" x14ac:dyDescent="0.25">
      <c r="A44" s="24"/>
      <c r="B44" s="13">
        <v>10</v>
      </c>
      <c r="D44" s="13"/>
      <c r="E44" s="13"/>
      <c r="F44" s="13"/>
      <c r="G44" s="13"/>
    </row>
    <row r="45" spans="1:7" x14ac:dyDescent="0.25">
      <c r="A45" s="24"/>
      <c r="B45" s="13">
        <v>11</v>
      </c>
    </row>
    <row r="46" spans="1:7" x14ac:dyDescent="0.25">
      <c r="A46" s="24"/>
      <c r="B46" s="13">
        <v>12</v>
      </c>
    </row>
    <row r="47" spans="1:7" x14ac:dyDescent="0.25">
      <c r="A47" s="24"/>
      <c r="B47" s="13">
        <v>13</v>
      </c>
    </row>
    <row r="48" spans="1:7" x14ac:dyDescent="0.25">
      <c r="A48" s="24"/>
      <c r="B48" s="13">
        <v>14</v>
      </c>
    </row>
    <row r="49" spans="1:2" x14ac:dyDescent="0.25">
      <c r="A49" s="24"/>
      <c r="B49" s="13">
        <v>15</v>
      </c>
    </row>
    <row r="50" spans="1:2" x14ac:dyDescent="0.25">
      <c r="A50" s="24"/>
      <c r="B50" s="13">
        <v>16</v>
      </c>
    </row>
  </sheetData>
  <mergeCells count="12">
    <mergeCell ref="I17:I18"/>
    <mergeCell ref="A1:D1"/>
    <mergeCell ref="A3:D3"/>
    <mergeCell ref="F1:I1"/>
    <mergeCell ref="F3:I3"/>
    <mergeCell ref="H10:H11"/>
    <mergeCell ref="H24:H25"/>
    <mergeCell ref="C24:C25"/>
    <mergeCell ref="C10:C11"/>
    <mergeCell ref="D17:D18"/>
    <mergeCell ref="D40:G40"/>
    <mergeCell ref="C29:D29"/>
  </mergeCells>
  <pageMargins left="0.25" right="0.25" top="0.75" bottom="0.75" header="0.3" footer="0.3"/>
  <pageSetup paperSize="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zoomScale="90" zoomScaleNormal="90" workbookViewId="0">
      <selection activeCell="A63" sqref="A63:D66"/>
    </sheetView>
  </sheetViews>
  <sheetFormatPr baseColWidth="10" defaultRowHeight="15" x14ac:dyDescent="0.25"/>
  <cols>
    <col min="1" max="2" width="20.7109375" style="5" customWidth="1"/>
    <col min="3" max="5" width="20.7109375" style="1" customWidth="1"/>
    <col min="6" max="16384" width="11.42578125" style="1"/>
  </cols>
  <sheetData>
    <row r="1" spans="1:3" ht="14.25" customHeight="1" x14ac:dyDescent="0.25">
      <c r="A1" s="452" t="s">
        <v>33</v>
      </c>
      <c r="B1" s="452"/>
      <c r="C1" s="452"/>
    </row>
    <row r="2" spans="1:3" ht="14.25" customHeight="1" x14ac:dyDescent="0.25">
      <c r="A2" s="25"/>
      <c r="B2" s="25"/>
      <c r="C2" s="25"/>
    </row>
    <row r="3" spans="1:3" ht="10.15" customHeight="1" x14ac:dyDescent="0.25">
      <c r="A3" s="28"/>
    </row>
    <row r="4" spans="1:3" ht="10.15" customHeight="1" x14ac:dyDescent="0.25">
      <c r="A4" s="29"/>
      <c r="B4" s="15"/>
      <c r="C4" s="18"/>
    </row>
    <row r="5" spans="1:3" ht="10.15" customHeight="1" x14ac:dyDescent="0.25">
      <c r="A5" s="28"/>
      <c r="B5" s="19"/>
      <c r="C5" s="18"/>
    </row>
    <row r="6" spans="1:3" ht="10.15" customHeight="1" x14ac:dyDescent="0.25">
      <c r="A6" s="29"/>
      <c r="B6" s="20"/>
      <c r="C6" s="16"/>
    </row>
    <row r="7" spans="1:3" ht="10.15" customHeight="1" x14ac:dyDescent="0.25">
      <c r="A7" s="28"/>
      <c r="B7" s="21"/>
      <c r="C7" s="19"/>
    </row>
    <row r="8" spans="1:3" ht="10.15" customHeight="1" x14ac:dyDescent="0.25">
      <c r="A8" s="29"/>
      <c r="B8" s="15"/>
      <c r="C8" s="20"/>
    </row>
    <row r="9" spans="1:3" ht="10.15" customHeight="1" x14ac:dyDescent="0.25">
      <c r="A9" s="28"/>
      <c r="B9" s="18"/>
      <c r="C9" s="20"/>
    </row>
    <row r="10" spans="1:3" ht="10.15" customHeight="1" x14ac:dyDescent="0.25">
      <c r="A10" s="18"/>
      <c r="B10" s="18"/>
      <c r="C10" s="20"/>
    </row>
    <row r="11" spans="1:3" ht="10.15" customHeight="1" x14ac:dyDescent="0.25">
      <c r="A11" s="18"/>
      <c r="B11" s="18"/>
      <c r="C11" s="20"/>
    </row>
    <row r="12" spans="1:3" ht="10.15" customHeight="1" x14ac:dyDescent="0.25">
      <c r="A12" s="18"/>
      <c r="B12" s="18"/>
      <c r="C12" s="20"/>
    </row>
    <row r="13" spans="1:3" ht="10.15" customHeight="1" x14ac:dyDescent="0.25">
      <c r="A13" s="28"/>
      <c r="B13" s="18"/>
      <c r="C13" s="20"/>
    </row>
    <row r="14" spans="1:3" ht="10.15" customHeight="1" x14ac:dyDescent="0.25">
      <c r="A14" s="29"/>
      <c r="B14" s="15"/>
      <c r="C14" s="20"/>
    </row>
    <row r="15" spans="1:3" ht="10.15" customHeight="1" x14ac:dyDescent="0.25">
      <c r="A15" s="28"/>
      <c r="B15" s="19"/>
      <c r="C15" s="21"/>
    </row>
    <row r="16" spans="1:3" ht="10.15" customHeight="1" x14ac:dyDescent="0.25">
      <c r="A16" s="29"/>
      <c r="B16" s="20"/>
      <c r="C16" s="16"/>
    </row>
    <row r="17" spans="1:3" ht="10.15" customHeight="1" x14ac:dyDescent="0.25">
      <c r="A17" s="28"/>
      <c r="B17" s="21"/>
      <c r="C17" s="18"/>
    </row>
    <row r="18" spans="1:3" ht="10.15" customHeight="1" x14ac:dyDescent="0.25">
      <c r="A18" s="29"/>
      <c r="B18" s="15"/>
      <c r="C18" s="18"/>
    </row>
    <row r="19" spans="1:3" ht="10.15" customHeight="1" x14ac:dyDescent="0.25">
      <c r="A19" s="28"/>
      <c r="B19" s="18"/>
      <c r="C19" s="18"/>
    </row>
    <row r="20" spans="1:3" ht="10.15" customHeight="1" x14ac:dyDescent="0.25">
      <c r="A20" s="18"/>
      <c r="B20" s="18"/>
      <c r="C20" s="18"/>
    </row>
    <row r="21" spans="1:3" ht="10.15" customHeight="1" x14ac:dyDescent="0.25">
      <c r="A21" s="18"/>
      <c r="B21" s="18"/>
      <c r="C21" s="18"/>
    </row>
    <row r="22" spans="1:3" ht="10.15" customHeight="1" x14ac:dyDescent="0.25">
      <c r="A22" s="28"/>
      <c r="B22" s="18"/>
      <c r="C22" s="18"/>
    </row>
    <row r="23" spans="1:3" ht="10.15" customHeight="1" x14ac:dyDescent="0.25">
      <c r="A23" s="29"/>
      <c r="B23" s="15"/>
      <c r="C23" s="18"/>
    </row>
    <row r="24" spans="1:3" ht="10.15" customHeight="1" x14ac:dyDescent="0.25">
      <c r="A24" s="28"/>
      <c r="B24" s="19"/>
      <c r="C24" s="18"/>
    </row>
    <row r="25" spans="1:3" ht="10.15" customHeight="1" x14ac:dyDescent="0.25">
      <c r="A25" s="29"/>
      <c r="B25" s="20"/>
      <c r="C25" s="16"/>
    </row>
    <row r="26" spans="1:3" ht="10.15" customHeight="1" x14ac:dyDescent="0.25">
      <c r="A26" s="28"/>
      <c r="B26" s="21"/>
      <c r="C26" s="19"/>
    </row>
    <row r="27" spans="1:3" ht="10.15" customHeight="1" x14ac:dyDescent="0.25">
      <c r="A27" s="29"/>
      <c r="B27" s="15"/>
      <c r="C27" s="20"/>
    </row>
    <row r="28" spans="1:3" ht="10.15" customHeight="1" x14ac:dyDescent="0.25">
      <c r="A28" s="28"/>
      <c r="B28" s="18"/>
      <c r="C28" s="20"/>
    </row>
    <row r="29" spans="1:3" ht="10.15" customHeight="1" x14ac:dyDescent="0.25">
      <c r="A29" s="18"/>
      <c r="B29" s="18"/>
      <c r="C29" s="20"/>
    </row>
    <row r="30" spans="1:3" ht="10.15" customHeight="1" x14ac:dyDescent="0.25">
      <c r="A30" s="18"/>
      <c r="B30" s="18"/>
      <c r="C30" s="20"/>
    </row>
    <row r="31" spans="1:3" ht="10.15" customHeight="1" x14ac:dyDescent="0.25">
      <c r="A31" s="18"/>
      <c r="B31" s="18"/>
      <c r="C31" s="20"/>
    </row>
    <row r="32" spans="1:3" ht="10.15" customHeight="1" x14ac:dyDescent="0.25">
      <c r="A32" s="28"/>
      <c r="B32" s="18"/>
      <c r="C32" s="20"/>
    </row>
    <row r="33" spans="1:3" ht="10.15" customHeight="1" x14ac:dyDescent="0.25">
      <c r="A33" s="29"/>
      <c r="B33" s="15"/>
      <c r="C33" s="20"/>
    </row>
    <row r="34" spans="1:3" ht="10.15" customHeight="1" x14ac:dyDescent="0.25">
      <c r="A34" s="28"/>
      <c r="B34" s="19"/>
      <c r="C34" s="21"/>
    </row>
    <row r="35" spans="1:3" ht="10.15" customHeight="1" x14ac:dyDescent="0.25">
      <c r="A35" s="29"/>
      <c r="B35" s="20"/>
      <c r="C35" s="16"/>
    </row>
    <row r="36" spans="1:3" ht="10.15" customHeight="1" x14ac:dyDescent="0.25">
      <c r="A36" s="28"/>
      <c r="B36" s="21"/>
      <c r="C36" s="18"/>
    </row>
    <row r="37" spans="1:3" ht="10.15" customHeight="1" x14ac:dyDescent="0.25">
      <c r="A37" s="29"/>
      <c r="B37" s="15"/>
      <c r="C37" s="18"/>
    </row>
    <row r="38" spans="1:3" ht="10.15" customHeight="1" x14ac:dyDescent="0.25">
      <c r="A38" s="28"/>
    </row>
    <row r="41" spans="1:3" x14ac:dyDescent="0.25">
      <c r="A41" s="24"/>
      <c r="B41" s="13">
        <v>1</v>
      </c>
    </row>
    <row r="42" spans="1:3" x14ac:dyDescent="0.25">
      <c r="A42" s="24"/>
      <c r="B42" s="13">
        <v>2</v>
      </c>
    </row>
    <row r="43" spans="1:3" x14ac:dyDescent="0.25">
      <c r="A43" s="24"/>
      <c r="B43" s="13">
        <v>3</v>
      </c>
    </row>
    <row r="44" spans="1:3" x14ac:dyDescent="0.25">
      <c r="A44" s="24"/>
      <c r="B44" s="13">
        <v>4</v>
      </c>
    </row>
    <row r="45" spans="1:3" x14ac:dyDescent="0.25">
      <c r="A45" s="24"/>
      <c r="B45" s="13">
        <v>5</v>
      </c>
    </row>
    <row r="46" spans="1:3" x14ac:dyDescent="0.25">
      <c r="A46" s="24"/>
      <c r="B46" s="13">
        <v>6</v>
      </c>
    </row>
    <row r="47" spans="1:3" x14ac:dyDescent="0.25">
      <c r="A47" s="24"/>
      <c r="B47" s="13">
        <v>7</v>
      </c>
    </row>
    <row r="48" spans="1:3" x14ac:dyDescent="0.25">
      <c r="A48" s="24"/>
      <c r="B48" s="13">
        <v>8</v>
      </c>
    </row>
    <row r="49" spans="1:4" x14ac:dyDescent="0.25">
      <c r="A49" s="24"/>
      <c r="B49" s="13">
        <v>9</v>
      </c>
    </row>
    <row r="50" spans="1:4" x14ac:dyDescent="0.25">
      <c r="A50" s="24"/>
      <c r="B50" s="13">
        <v>10</v>
      </c>
    </row>
    <row r="51" spans="1:4" x14ac:dyDescent="0.25">
      <c r="A51" s="24"/>
      <c r="B51" s="13">
        <v>11</v>
      </c>
    </row>
    <row r="52" spans="1:4" x14ac:dyDescent="0.25">
      <c r="A52" s="24"/>
      <c r="B52" s="13">
        <v>12</v>
      </c>
    </row>
    <row r="53" spans="1:4" x14ac:dyDescent="0.25">
      <c r="A53" s="24"/>
      <c r="B53" s="13">
        <v>13</v>
      </c>
    </row>
    <row r="54" spans="1:4" x14ac:dyDescent="0.25">
      <c r="A54" s="24"/>
      <c r="B54" s="13">
        <v>14</v>
      </c>
    </row>
    <row r="55" spans="1:4" x14ac:dyDescent="0.25">
      <c r="A55" s="24"/>
      <c r="B55" s="13">
        <v>15</v>
      </c>
    </row>
    <row r="57" spans="1:4" x14ac:dyDescent="0.25">
      <c r="A57" s="17" t="s">
        <v>34</v>
      </c>
      <c r="B57" s="17" t="s">
        <v>35</v>
      </c>
      <c r="C57" s="27" t="s">
        <v>36</v>
      </c>
      <c r="D57" s="27" t="s">
        <v>37</v>
      </c>
    </row>
    <row r="58" spans="1:4" x14ac:dyDescent="0.25">
      <c r="A58" s="13">
        <f>A41</f>
        <v>0</v>
      </c>
      <c r="B58" s="13">
        <f>A42</f>
        <v>0</v>
      </c>
      <c r="C58" s="26">
        <f>A43</f>
        <v>0</v>
      </c>
      <c r="D58" s="26">
        <f>A44</f>
        <v>0</v>
      </c>
    </row>
    <row r="59" spans="1:4" x14ac:dyDescent="0.25">
      <c r="A59" s="13">
        <f>A48</f>
        <v>0</v>
      </c>
      <c r="B59" s="13">
        <f>A47</f>
        <v>0</v>
      </c>
      <c r="C59" s="26">
        <f>A46</f>
        <v>0</v>
      </c>
      <c r="D59" s="26">
        <f>A45</f>
        <v>0</v>
      </c>
    </row>
    <row r="60" spans="1:4" x14ac:dyDescent="0.25">
      <c r="A60" s="13">
        <f>A49</f>
        <v>0</v>
      </c>
      <c r="B60" s="13">
        <f>A50</f>
        <v>0</v>
      </c>
      <c r="C60" s="26">
        <f>A51</f>
        <v>0</v>
      </c>
      <c r="D60" s="26">
        <f>A52</f>
        <v>0</v>
      </c>
    </row>
    <row r="61" spans="1:4" x14ac:dyDescent="0.25">
      <c r="A61" s="13"/>
      <c r="B61" s="13">
        <f>A55</f>
        <v>0</v>
      </c>
      <c r="C61" s="26">
        <f>A54</f>
        <v>0</v>
      </c>
      <c r="D61" s="26">
        <f>A53</f>
        <v>0</v>
      </c>
    </row>
    <row r="62" spans="1:4" x14ac:dyDescent="0.25">
      <c r="A62" s="449" t="s">
        <v>45</v>
      </c>
      <c r="B62" s="449"/>
      <c r="C62" s="449"/>
      <c r="D62" s="449"/>
    </row>
    <row r="63" spans="1:4" x14ac:dyDescent="0.25">
      <c r="A63" s="13"/>
      <c r="B63" s="13"/>
      <c r="C63" s="26"/>
      <c r="D63" s="26"/>
    </row>
    <row r="64" spans="1:4" x14ac:dyDescent="0.25">
      <c r="A64" s="13"/>
      <c r="B64" s="13"/>
      <c r="C64" s="26"/>
      <c r="D64" s="26"/>
    </row>
    <row r="65" spans="1:4" x14ac:dyDescent="0.25">
      <c r="A65" s="13"/>
      <c r="B65" s="13"/>
      <c r="C65" s="26"/>
      <c r="D65" s="26"/>
    </row>
    <row r="66" spans="1:4" x14ac:dyDescent="0.25">
      <c r="A66" s="13"/>
      <c r="B66" s="13"/>
      <c r="C66" s="26"/>
      <c r="D66" s="26"/>
    </row>
  </sheetData>
  <mergeCells count="2">
    <mergeCell ref="A1:C1"/>
    <mergeCell ref="A62:D62"/>
  </mergeCells>
  <pageMargins left="0.25" right="0.25" top="0.75" bottom="0.75" header="0.3" footer="0.3"/>
  <pageSetup paperSize="9" orientation="landscape" horizont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M14"/>
  <sheetViews>
    <sheetView workbookViewId="0">
      <selection activeCell="D19" sqref="D19"/>
    </sheetView>
  </sheetViews>
  <sheetFormatPr baseColWidth="10" defaultRowHeight="15" x14ac:dyDescent="0.25"/>
  <cols>
    <col min="1" max="1" width="11.42578125" style="30"/>
    <col min="2" max="11" width="7.7109375" style="30" customWidth="1"/>
    <col min="12" max="13" width="13.7109375" style="30" customWidth="1"/>
    <col min="14" max="16384" width="11.42578125" style="30"/>
  </cols>
  <sheetData>
    <row r="1" spans="1:13" ht="16.5" thickTop="1" thickBot="1" x14ac:dyDescent="0.3">
      <c r="A1" s="453" t="s">
        <v>47</v>
      </c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5"/>
    </row>
    <row r="2" spans="1:13" ht="15.75" thickTop="1" x14ac:dyDescent="0.25">
      <c r="A2" s="38" t="s">
        <v>48</v>
      </c>
      <c r="B2" s="456" t="s">
        <v>49</v>
      </c>
      <c r="C2" s="457"/>
      <c r="D2" s="457"/>
      <c r="E2" s="457"/>
      <c r="F2" s="458"/>
      <c r="G2" s="456" t="s">
        <v>50</v>
      </c>
      <c r="H2" s="457"/>
      <c r="I2" s="457"/>
      <c r="J2" s="457"/>
      <c r="K2" s="458"/>
      <c r="L2" s="456" t="s">
        <v>51</v>
      </c>
      <c r="M2" s="458"/>
    </row>
    <row r="3" spans="1:13" x14ac:dyDescent="0.25">
      <c r="A3" s="39" t="s">
        <v>41</v>
      </c>
      <c r="B3" s="124" t="s">
        <v>178</v>
      </c>
      <c r="C3" s="171">
        <v>44278</v>
      </c>
      <c r="D3" s="189">
        <v>44608</v>
      </c>
      <c r="E3" s="158"/>
      <c r="F3" s="162"/>
      <c r="G3" s="124" t="s">
        <v>178</v>
      </c>
      <c r="H3" s="171">
        <v>44278</v>
      </c>
      <c r="I3" s="189">
        <v>44608</v>
      </c>
      <c r="J3" s="158"/>
      <c r="K3" s="159"/>
      <c r="L3" s="161"/>
      <c r="M3" s="160"/>
    </row>
    <row r="4" spans="1:13" x14ac:dyDescent="0.25">
      <c r="A4" s="39" t="s">
        <v>42</v>
      </c>
      <c r="B4" s="157"/>
      <c r="C4" s="158"/>
      <c r="D4" s="134"/>
      <c r="E4" s="134"/>
      <c r="F4" s="160"/>
      <c r="G4" s="157"/>
      <c r="H4" s="158"/>
      <c r="I4" s="134"/>
      <c r="J4" s="134"/>
      <c r="K4" s="160"/>
      <c r="L4" s="161"/>
      <c r="M4" s="160"/>
    </row>
    <row r="5" spans="1:13" x14ac:dyDescent="0.25">
      <c r="A5" s="39" t="s">
        <v>43</v>
      </c>
      <c r="B5" s="157"/>
      <c r="C5" s="134"/>
      <c r="D5" s="134"/>
      <c r="E5" s="134"/>
      <c r="F5" s="160"/>
      <c r="G5" s="161"/>
      <c r="H5" s="134"/>
      <c r="I5" s="134"/>
      <c r="J5" s="134"/>
      <c r="K5" s="160"/>
      <c r="L5" s="157"/>
      <c r="M5" s="159"/>
    </row>
    <row r="6" spans="1:13" x14ac:dyDescent="0.25">
      <c r="A6" s="39" t="s">
        <v>10</v>
      </c>
      <c r="B6" s="171">
        <v>44208</v>
      </c>
      <c r="C6" s="189">
        <v>44650</v>
      </c>
      <c r="D6" s="158"/>
      <c r="E6" s="134"/>
      <c r="F6" s="160"/>
      <c r="G6" s="171">
        <v>44524</v>
      </c>
      <c r="H6" s="124" t="s">
        <v>178</v>
      </c>
      <c r="I6" s="189">
        <v>44650</v>
      </c>
      <c r="J6" s="134"/>
      <c r="K6" s="160"/>
      <c r="L6" s="124" t="s">
        <v>200</v>
      </c>
      <c r="M6" s="170" t="s">
        <v>201</v>
      </c>
    </row>
    <row r="7" spans="1:13" x14ac:dyDescent="0.25">
      <c r="A7" s="39" t="s">
        <v>14</v>
      </c>
      <c r="B7" s="188">
        <v>44222</v>
      </c>
      <c r="C7" s="134"/>
      <c r="D7" s="134"/>
      <c r="E7" s="134"/>
      <c r="F7" s="160"/>
      <c r="G7" s="188">
        <v>44222</v>
      </c>
      <c r="H7" s="134"/>
      <c r="I7" s="134"/>
      <c r="J7" s="134"/>
      <c r="K7" s="160"/>
      <c r="L7" s="161"/>
      <c r="M7" s="160"/>
    </row>
    <row r="8" spans="1:13" x14ac:dyDescent="0.25">
      <c r="A8" s="39" t="s">
        <v>64</v>
      </c>
      <c r="B8" s="261">
        <v>44629</v>
      </c>
      <c r="C8" s="134"/>
      <c r="D8" s="134"/>
      <c r="E8" s="134"/>
      <c r="F8" s="160"/>
      <c r="G8" s="161"/>
      <c r="H8" s="134"/>
      <c r="I8" s="134"/>
      <c r="J8" s="134"/>
      <c r="K8" s="160"/>
      <c r="L8" s="161"/>
      <c r="M8" s="160"/>
    </row>
    <row r="9" spans="1:13" x14ac:dyDescent="0.25">
      <c r="A9" s="39" t="s">
        <v>11</v>
      </c>
      <c r="B9" s="188" t="s">
        <v>178</v>
      </c>
      <c r="C9" s="189" t="s">
        <v>225</v>
      </c>
      <c r="D9" s="158">
        <v>44306</v>
      </c>
      <c r="E9" s="158">
        <v>44341</v>
      </c>
      <c r="F9" s="160"/>
      <c r="G9" s="188">
        <v>44222</v>
      </c>
      <c r="H9" s="158">
        <v>44306</v>
      </c>
      <c r="I9" s="158">
        <v>44341</v>
      </c>
      <c r="J9" s="189" t="s">
        <v>178</v>
      </c>
      <c r="K9" s="160"/>
      <c r="L9" s="157"/>
      <c r="M9" s="159"/>
    </row>
    <row r="10" spans="1:13" x14ac:dyDescent="0.25">
      <c r="A10" s="39" t="s">
        <v>40</v>
      </c>
      <c r="B10" s="161"/>
      <c r="C10" s="134"/>
      <c r="D10" s="134"/>
      <c r="E10" s="134"/>
      <c r="F10" s="160"/>
      <c r="G10" s="161"/>
      <c r="H10" s="134"/>
      <c r="I10" s="134"/>
      <c r="J10" s="134"/>
      <c r="K10" s="160"/>
      <c r="L10" s="161"/>
      <c r="M10" s="160"/>
    </row>
    <row r="11" spans="1:13" x14ac:dyDescent="0.25">
      <c r="A11" s="39" t="s">
        <v>175</v>
      </c>
      <c r="B11" s="157"/>
      <c r="C11" s="134"/>
      <c r="D11" s="134"/>
      <c r="E11" s="134"/>
      <c r="F11" s="160"/>
      <c r="G11" s="157"/>
      <c r="H11" s="134"/>
      <c r="I11" s="134"/>
      <c r="J11" s="134"/>
      <c r="K11" s="160"/>
      <c r="L11" s="161"/>
      <c r="M11" s="160"/>
    </row>
    <row r="12" spans="1:13" x14ac:dyDescent="0.25">
      <c r="A12" s="178" t="s">
        <v>12</v>
      </c>
      <c r="B12" s="179"/>
      <c r="C12" s="180"/>
      <c r="D12" s="180"/>
      <c r="E12" s="180"/>
      <c r="F12" s="181"/>
      <c r="G12" s="179"/>
      <c r="H12" s="180"/>
      <c r="I12" s="180"/>
      <c r="J12" s="180"/>
      <c r="K12" s="181"/>
      <c r="L12" s="202" t="s">
        <v>178</v>
      </c>
      <c r="M12" s="232">
        <v>44264</v>
      </c>
    </row>
    <row r="13" spans="1:13" ht="15.75" thickBot="1" x14ac:dyDescent="0.3">
      <c r="A13" s="40" t="s">
        <v>9</v>
      </c>
      <c r="B13" s="187" t="s">
        <v>177</v>
      </c>
      <c r="C13" s="203">
        <v>44201</v>
      </c>
      <c r="D13" s="163"/>
      <c r="E13" s="163"/>
      <c r="F13" s="164"/>
      <c r="G13" s="187" t="s">
        <v>177</v>
      </c>
      <c r="H13" s="203">
        <v>44201</v>
      </c>
      <c r="I13" s="163"/>
      <c r="J13" s="163"/>
      <c r="K13" s="164"/>
      <c r="L13" s="165"/>
      <c r="M13" s="164"/>
    </row>
    <row r="14" spans="1:13" ht="15.75" thickTop="1" x14ac:dyDescent="0.25"/>
  </sheetData>
  <mergeCells count="4">
    <mergeCell ref="A1:M1"/>
    <mergeCell ref="B2:F2"/>
    <mergeCell ref="G2:K2"/>
    <mergeCell ref="L2:M2"/>
  </mergeCells>
  <pageMargins left="0.7" right="0.7" top="0.75" bottom="0.75" header="0.3" footer="0.3"/>
  <pageSetup paperSize="9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workbookViewId="0">
      <selection activeCell="E24" sqref="E22:E24"/>
    </sheetView>
  </sheetViews>
  <sheetFormatPr baseColWidth="10" defaultRowHeight="15" x14ac:dyDescent="0.25"/>
  <cols>
    <col min="1" max="1" width="34.5703125" style="92" customWidth="1"/>
    <col min="2" max="2" width="9.140625" style="92" customWidth="1"/>
    <col min="3" max="3" width="30.5703125" style="92" customWidth="1"/>
    <col min="4" max="4" width="18" style="92" customWidth="1"/>
    <col min="5" max="5" width="38.5703125" style="7" customWidth="1"/>
    <col min="6" max="6" width="3" style="92" customWidth="1"/>
    <col min="7" max="256" width="11.42578125" style="92"/>
    <col min="257" max="257" width="34.5703125" style="92" customWidth="1"/>
    <col min="258" max="258" width="9.140625" style="92" customWidth="1"/>
    <col min="259" max="259" width="30.5703125" style="92" customWidth="1"/>
    <col min="260" max="260" width="18" style="92" customWidth="1"/>
    <col min="261" max="261" width="38.5703125" style="92" customWidth="1"/>
    <col min="262" max="262" width="3" style="92" customWidth="1"/>
    <col min="263" max="512" width="11.42578125" style="92"/>
    <col min="513" max="513" width="34.5703125" style="92" customWidth="1"/>
    <col min="514" max="514" width="9.140625" style="92" customWidth="1"/>
    <col min="515" max="515" width="30.5703125" style="92" customWidth="1"/>
    <col min="516" max="516" width="18" style="92" customWidth="1"/>
    <col min="517" max="517" width="38.5703125" style="92" customWidth="1"/>
    <col min="518" max="518" width="3" style="92" customWidth="1"/>
    <col min="519" max="768" width="11.42578125" style="92"/>
    <col min="769" max="769" width="34.5703125" style="92" customWidth="1"/>
    <col min="770" max="770" width="9.140625" style="92" customWidth="1"/>
    <col min="771" max="771" width="30.5703125" style="92" customWidth="1"/>
    <col min="772" max="772" width="18" style="92" customWidth="1"/>
    <col min="773" max="773" width="38.5703125" style="92" customWidth="1"/>
    <col min="774" max="774" width="3" style="92" customWidth="1"/>
    <col min="775" max="1024" width="11.42578125" style="92"/>
    <col min="1025" max="1025" width="34.5703125" style="92" customWidth="1"/>
    <col min="1026" max="1026" width="9.140625" style="92" customWidth="1"/>
    <col min="1027" max="1027" width="30.5703125" style="92" customWidth="1"/>
    <col min="1028" max="1028" width="18" style="92" customWidth="1"/>
    <col min="1029" max="1029" width="38.5703125" style="92" customWidth="1"/>
    <col min="1030" max="1030" width="3" style="92" customWidth="1"/>
    <col min="1031" max="1280" width="11.42578125" style="92"/>
    <col min="1281" max="1281" width="34.5703125" style="92" customWidth="1"/>
    <col min="1282" max="1282" width="9.140625" style="92" customWidth="1"/>
    <col min="1283" max="1283" width="30.5703125" style="92" customWidth="1"/>
    <col min="1284" max="1284" width="18" style="92" customWidth="1"/>
    <col min="1285" max="1285" width="38.5703125" style="92" customWidth="1"/>
    <col min="1286" max="1286" width="3" style="92" customWidth="1"/>
    <col min="1287" max="1536" width="11.42578125" style="92"/>
    <col min="1537" max="1537" width="34.5703125" style="92" customWidth="1"/>
    <col min="1538" max="1538" width="9.140625" style="92" customWidth="1"/>
    <col min="1539" max="1539" width="30.5703125" style="92" customWidth="1"/>
    <col min="1540" max="1540" width="18" style="92" customWidth="1"/>
    <col min="1541" max="1541" width="38.5703125" style="92" customWidth="1"/>
    <col min="1542" max="1542" width="3" style="92" customWidth="1"/>
    <col min="1543" max="1792" width="11.42578125" style="92"/>
    <col min="1793" max="1793" width="34.5703125" style="92" customWidth="1"/>
    <col min="1794" max="1794" width="9.140625" style="92" customWidth="1"/>
    <col min="1795" max="1795" width="30.5703125" style="92" customWidth="1"/>
    <col min="1796" max="1796" width="18" style="92" customWidth="1"/>
    <col min="1797" max="1797" width="38.5703125" style="92" customWidth="1"/>
    <col min="1798" max="1798" width="3" style="92" customWidth="1"/>
    <col min="1799" max="2048" width="11.42578125" style="92"/>
    <col min="2049" max="2049" width="34.5703125" style="92" customWidth="1"/>
    <col min="2050" max="2050" width="9.140625" style="92" customWidth="1"/>
    <col min="2051" max="2051" width="30.5703125" style="92" customWidth="1"/>
    <col min="2052" max="2052" width="18" style="92" customWidth="1"/>
    <col min="2053" max="2053" width="38.5703125" style="92" customWidth="1"/>
    <col min="2054" max="2054" width="3" style="92" customWidth="1"/>
    <col min="2055" max="2304" width="11.42578125" style="92"/>
    <col min="2305" max="2305" width="34.5703125" style="92" customWidth="1"/>
    <col min="2306" max="2306" width="9.140625" style="92" customWidth="1"/>
    <col min="2307" max="2307" width="30.5703125" style="92" customWidth="1"/>
    <col min="2308" max="2308" width="18" style="92" customWidth="1"/>
    <col min="2309" max="2309" width="38.5703125" style="92" customWidth="1"/>
    <col min="2310" max="2310" width="3" style="92" customWidth="1"/>
    <col min="2311" max="2560" width="11.42578125" style="92"/>
    <col min="2561" max="2561" width="34.5703125" style="92" customWidth="1"/>
    <col min="2562" max="2562" width="9.140625" style="92" customWidth="1"/>
    <col min="2563" max="2563" width="30.5703125" style="92" customWidth="1"/>
    <col min="2564" max="2564" width="18" style="92" customWidth="1"/>
    <col min="2565" max="2565" width="38.5703125" style="92" customWidth="1"/>
    <col min="2566" max="2566" width="3" style="92" customWidth="1"/>
    <col min="2567" max="2816" width="11.42578125" style="92"/>
    <col min="2817" max="2817" width="34.5703125" style="92" customWidth="1"/>
    <col min="2818" max="2818" width="9.140625" style="92" customWidth="1"/>
    <col min="2819" max="2819" width="30.5703125" style="92" customWidth="1"/>
    <col min="2820" max="2820" width="18" style="92" customWidth="1"/>
    <col min="2821" max="2821" width="38.5703125" style="92" customWidth="1"/>
    <col min="2822" max="2822" width="3" style="92" customWidth="1"/>
    <col min="2823" max="3072" width="11.42578125" style="92"/>
    <col min="3073" max="3073" width="34.5703125" style="92" customWidth="1"/>
    <col min="3074" max="3074" width="9.140625" style="92" customWidth="1"/>
    <col min="3075" max="3075" width="30.5703125" style="92" customWidth="1"/>
    <col min="3076" max="3076" width="18" style="92" customWidth="1"/>
    <col min="3077" max="3077" width="38.5703125" style="92" customWidth="1"/>
    <col min="3078" max="3078" width="3" style="92" customWidth="1"/>
    <col min="3079" max="3328" width="11.42578125" style="92"/>
    <col min="3329" max="3329" width="34.5703125" style="92" customWidth="1"/>
    <col min="3330" max="3330" width="9.140625" style="92" customWidth="1"/>
    <col min="3331" max="3331" width="30.5703125" style="92" customWidth="1"/>
    <col min="3332" max="3332" width="18" style="92" customWidth="1"/>
    <col min="3333" max="3333" width="38.5703125" style="92" customWidth="1"/>
    <col min="3334" max="3334" width="3" style="92" customWidth="1"/>
    <col min="3335" max="3584" width="11.42578125" style="92"/>
    <col min="3585" max="3585" width="34.5703125" style="92" customWidth="1"/>
    <col min="3586" max="3586" width="9.140625" style="92" customWidth="1"/>
    <col min="3587" max="3587" width="30.5703125" style="92" customWidth="1"/>
    <col min="3588" max="3588" width="18" style="92" customWidth="1"/>
    <col min="3589" max="3589" width="38.5703125" style="92" customWidth="1"/>
    <col min="3590" max="3590" width="3" style="92" customWidth="1"/>
    <col min="3591" max="3840" width="11.42578125" style="92"/>
    <col min="3841" max="3841" width="34.5703125" style="92" customWidth="1"/>
    <col min="3842" max="3842" width="9.140625" style="92" customWidth="1"/>
    <col min="3843" max="3843" width="30.5703125" style="92" customWidth="1"/>
    <col min="3844" max="3844" width="18" style="92" customWidth="1"/>
    <col min="3845" max="3845" width="38.5703125" style="92" customWidth="1"/>
    <col min="3846" max="3846" width="3" style="92" customWidth="1"/>
    <col min="3847" max="4096" width="11.42578125" style="92"/>
    <col min="4097" max="4097" width="34.5703125" style="92" customWidth="1"/>
    <col min="4098" max="4098" width="9.140625" style="92" customWidth="1"/>
    <col min="4099" max="4099" width="30.5703125" style="92" customWidth="1"/>
    <col min="4100" max="4100" width="18" style="92" customWidth="1"/>
    <col min="4101" max="4101" width="38.5703125" style="92" customWidth="1"/>
    <col min="4102" max="4102" width="3" style="92" customWidth="1"/>
    <col min="4103" max="4352" width="11.42578125" style="92"/>
    <col min="4353" max="4353" width="34.5703125" style="92" customWidth="1"/>
    <col min="4354" max="4354" width="9.140625" style="92" customWidth="1"/>
    <col min="4355" max="4355" width="30.5703125" style="92" customWidth="1"/>
    <col min="4356" max="4356" width="18" style="92" customWidth="1"/>
    <col min="4357" max="4357" width="38.5703125" style="92" customWidth="1"/>
    <col min="4358" max="4358" width="3" style="92" customWidth="1"/>
    <col min="4359" max="4608" width="11.42578125" style="92"/>
    <col min="4609" max="4609" width="34.5703125" style="92" customWidth="1"/>
    <col min="4610" max="4610" width="9.140625" style="92" customWidth="1"/>
    <col min="4611" max="4611" width="30.5703125" style="92" customWidth="1"/>
    <col min="4612" max="4612" width="18" style="92" customWidth="1"/>
    <col min="4613" max="4613" width="38.5703125" style="92" customWidth="1"/>
    <col min="4614" max="4614" width="3" style="92" customWidth="1"/>
    <col min="4615" max="4864" width="11.42578125" style="92"/>
    <col min="4865" max="4865" width="34.5703125" style="92" customWidth="1"/>
    <col min="4866" max="4866" width="9.140625" style="92" customWidth="1"/>
    <col min="4867" max="4867" width="30.5703125" style="92" customWidth="1"/>
    <col min="4868" max="4868" width="18" style="92" customWidth="1"/>
    <col min="4869" max="4869" width="38.5703125" style="92" customWidth="1"/>
    <col min="4870" max="4870" width="3" style="92" customWidth="1"/>
    <col min="4871" max="5120" width="11.42578125" style="92"/>
    <col min="5121" max="5121" width="34.5703125" style="92" customWidth="1"/>
    <col min="5122" max="5122" width="9.140625" style="92" customWidth="1"/>
    <col min="5123" max="5123" width="30.5703125" style="92" customWidth="1"/>
    <col min="5124" max="5124" width="18" style="92" customWidth="1"/>
    <col min="5125" max="5125" width="38.5703125" style="92" customWidth="1"/>
    <col min="5126" max="5126" width="3" style="92" customWidth="1"/>
    <col min="5127" max="5376" width="11.42578125" style="92"/>
    <col min="5377" max="5377" width="34.5703125" style="92" customWidth="1"/>
    <col min="5378" max="5378" width="9.140625" style="92" customWidth="1"/>
    <col min="5379" max="5379" width="30.5703125" style="92" customWidth="1"/>
    <col min="5380" max="5380" width="18" style="92" customWidth="1"/>
    <col min="5381" max="5381" width="38.5703125" style="92" customWidth="1"/>
    <col min="5382" max="5382" width="3" style="92" customWidth="1"/>
    <col min="5383" max="5632" width="11.42578125" style="92"/>
    <col min="5633" max="5633" width="34.5703125" style="92" customWidth="1"/>
    <col min="5634" max="5634" width="9.140625" style="92" customWidth="1"/>
    <col min="5635" max="5635" width="30.5703125" style="92" customWidth="1"/>
    <col min="5636" max="5636" width="18" style="92" customWidth="1"/>
    <col min="5637" max="5637" width="38.5703125" style="92" customWidth="1"/>
    <col min="5638" max="5638" width="3" style="92" customWidth="1"/>
    <col min="5639" max="5888" width="11.42578125" style="92"/>
    <col min="5889" max="5889" width="34.5703125" style="92" customWidth="1"/>
    <col min="5890" max="5890" width="9.140625" style="92" customWidth="1"/>
    <col min="5891" max="5891" width="30.5703125" style="92" customWidth="1"/>
    <col min="5892" max="5892" width="18" style="92" customWidth="1"/>
    <col min="5893" max="5893" width="38.5703125" style="92" customWidth="1"/>
    <col min="5894" max="5894" width="3" style="92" customWidth="1"/>
    <col min="5895" max="6144" width="11.42578125" style="92"/>
    <col min="6145" max="6145" width="34.5703125" style="92" customWidth="1"/>
    <col min="6146" max="6146" width="9.140625" style="92" customWidth="1"/>
    <col min="6147" max="6147" width="30.5703125" style="92" customWidth="1"/>
    <col min="6148" max="6148" width="18" style="92" customWidth="1"/>
    <col min="6149" max="6149" width="38.5703125" style="92" customWidth="1"/>
    <col min="6150" max="6150" width="3" style="92" customWidth="1"/>
    <col min="6151" max="6400" width="11.42578125" style="92"/>
    <col min="6401" max="6401" width="34.5703125" style="92" customWidth="1"/>
    <col min="6402" max="6402" width="9.140625" style="92" customWidth="1"/>
    <col min="6403" max="6403" width="30.5703125" style="92" customWidth="1"/>
    <col min="6404" max="6404" width="18" style="92" customWidth="1"/>
    <col min="6405" max="6405" width="38.5703125" style="92" customWidth="1"/>
    <col min="6406" max="6406" width="3" style="92" customWidth="1"/>
    <col min="6407" max="6656" width="11.42578125" style="92"/>
    <col min="6657" max="6657" width="34.5703125" style="92" customWidth="1"/>
    <col min="6658" max="6658" width="9.140625" style="92" customWidth="1"/>
    <col min="6659" max="6659" width="30.5703125" style="92" customWidth="1"/>
    <col min="6660" max="6660" width="18" style="92" customWidth="1"/>
    <col min="6661" max="6661" width="38.5703125" style="92" customWidth="1"/>
    <col min="6662" max="6662" width="3" style="92" customWidth="1"/>
    <col min="6663" max="6912" width="11.42578125" style="92"/>
    <col min="6913" max="6913" width="34.5703125" style="92" customWidth="1"/>
    <col min="6914" max="6914" width="9.140625" style="92" customWidth="1"/>
    <col min="6915" max="6915" width="30.5703125" style="92" customWidth="1"/>
    <col min="6916" max="6916" width="18" style="92" customWidth="1"/>
    <col min="6917" max="6917" width="38.5703125" style="92" customWidth="1"/>
    <col min="6918" max="6918" width="3" style="92" customWidth="1"/>
    <col min="6919" max="7168" width="11.42578125" style="92"/>
    <col min="7169" max="7169" width="34.5703125" style="92" customWidth="1"/>
    <col min="7170" max="7170" width="9.140625" style="92" customWidth="1"/>
    <col min="7171" max="7171" width="30.5703125" style="92" customWidth="1"/>
    <col min="7172" max="7172" width="18" style="92" customWidth="1"/>
    <col min="7173" max="7173" width="38.5703125" style="92" customWidth="1"/>
    <col min="7174" max="7174" width="3" style="92" customWidth="1"/>
    <col min="7175" max="7424" width="11.42578125" style="92"/>
    <col min="7425" max="7425" width="34.5703125" style="92" customWidth="1"/>
    <col min="7426" max="7426" width="9.140625" style="92" customWidth="1"/>
    <col min="7427" max="7427" width="30.5703125" style="92" customWidth="1"/>
    <col min="7428" max="7428" width="18" style="92" customWidth="1"/>
    <col min="7429" max="7429" width="38.5703125" style="92" customWidth="1"/>
    <col min="7430" max="7430" width="3" style="92" customWidth="1"/>
    <col min="7431" max="7680" width="11.42578125" style="92"/>
    <col min="7681" max="7681" width="34.5703125" style="92" customWidth="1"/>
    <col min="7682" max="7682" width="9.140625" style="92" customWidth="1"/>
    <col min="7683" max="7683" width="30.5703125" style="92" customWidth="1"/>
    <col min="7684" max="7684" width="18" style="92" customWidth="1"/>
    <col min="7685" max="7685" width="38.5703125" style="92" customWidth="1"/>
    <col min="7686" max="7686" width="3" style="92" customWidth="1"/>
    <col min="7687" max="7936" width="11.42578125" style="92"/>
    <col min="7937" max="7937" width="34.5703125" style="92" customWidth="1"/>
    <col min="7938" max="7938" width="9.140625" style="92" customWidth="1"/>
    <col min="7939" max="7939" width="30.5703125" style="92" customWidth="1"/>
    <col min="7940" max="7940" width="18" style="92" customWidth="1"/>
    <col min="7941" max="7941" width="38.5703125" style="92" customWidth="1"/>
    <col min="7942" max="7942" width="3" style="92" customWidth="1"/>
    <col min="7943" max="8192" width="11.42578125" style="92"/>
    <col min="8193" max="8193" width="34.5703125" style="92" customWidth="1"/>
    <col min="8194" max="8194" width="9.140625" style="92" customWidth="1"/>
    <col min="8195" max="8195" width="30.5703125" style="92" customWidth="1"/>
    <col min="8196" max="8196" width="18" style="92" customWidth="1"/>
    <col min="8197" max="8197" width="38.5703125" style="92" customWidth="1"/>
    <col min="8198" max="8198" width="3" style="92" customWidth="1"/>
    <col min="8199" max="8448" width="11.42578125" style="92"/>
    <col min="8449" max="8449" width="34.5703125" style="92" customWidth="1"/>
    <col min="8450" max="8450" width="9.140625" style="92" customWidth="1"/>
    <col min="8451" max="8451" width="30.5703125" style="92" customWidth="1"/>
    <col min="8452" max="8452" width="18" style="92" customWidth="1"/>
    <col min="8453" max="8453" width="38.5703125" style="92" customWidth="1"/>
    <col min="8454" max="8454" width="3" style="92" customWidth="1"/>
    <col min="8455" max="8704" width="11.42578125" style="92"/>
    <col min="8705" max="8705" width="34.5703125" style="92" customWidth="1"/>
    <col min="8706" max="8706" width="9.140625" style="92" customWidth="1"/>
    <col min="8707" max="8707" width="30.5703125" style="92" customWidth="1"/>
    <col min="8708" max="8708" width="18" style="92" customWidth="1"/>
    <col min="8709" max="8709" width="38.5703125" style="92" customWidth="1"/>
    <col min="8710" max="8710" width="3" style="92" customWidth="1"/>
    <col min="8711" max="8960" width="11.42578125" style="92"/>
    <col min="8961" max="8961" width="34.5703125" style="92" customWidth="1"/>
    <col min="8962" max="8962" width="9.140625" style="92" customWidth="1"/>
    <col min="8963" max="8963" width="30.5703125" style="92" customWidth="1"/>
    <col min="8964" max="8964" width="18" style="92" customWidth="1"/>
    <col min="8965" max="8965" width="38.5703125" style="92" customWidth="1"/>
    <col min="8966" max="8966" width="3" style="92" customWidth="1"/>
    <col min="8967" max="9216" width="11.42578125" style="92"/>
    <col min="9217" max="9217" width="34.5703125" style="92" customWidth="1"/>
    <col min="9218" max="9218" width="9.140625" style="92" customWidth="1"/>
    <col min="9219" max="9219" width="30.5703125" style="92" customWidth="1"/>
    <col min="9220" max="9220" width="18" style="92" customWidth="1"/>
    <col min="9221" max="9221" width="38.5703125" style="92" customWidth="1"/>
    <col min="9222" max="9222" width="3" style="92" customWidth="1"/>
    <col min="9223" max="9472" width="11.42578125" style="92"/>
    <col min="9473" max="9473" width="34.5703125" style="92" customWidth="1"/>
    <col min="9474" max="9474" width="9.140625" style="92" customWidth="1"/>
    <col min="9475" max="9475" width="30.5703125" style="92" customWidth="1"/>
    <col min="9476" max="9476" width="18" style="92" customWidth="1"/>
    <col min="9477" max="9477" width="38.5703125" style="92" customWidth="1"/>
    <col min="9478" max="9478" width="3" style="92" customWidth="1"/>
    <col min="9479" max="9728" width="11.42578125" style="92"/>
    <col min="9729" max="9729" width="34.5703125" style="92" customWidth="1"/>
    <col min="9730" max="9730" width="9.140625" style="92" customWidth="1"/>
    <col min="9731" max="9731" width="30.5703125" style="92" customWidth="1"/>
    <col min="9732" max="9732" width="18" style="92" customWidth="1"/>
    <col min="9733" max="9733" width="38.5703125" style="92" customWidth="1"/>
    <col min="9734" max="9734" width="3" style="92" customWidth="1"/>
    <col min="9735" max="9984" width="11.42578125" style="92"/>
    <col min="9985" max="9985" width="34.5703125" style="92" customWidth="1"/>
    <col min="9986" max="9986" width="9.140625" style="92" customWidth="1"/>
    <col min="9987" max="9987" width="30.5703125" style="92" customWidth="1"/>
    <col min="9988" max="9988" width="18" style="92" customWidth="1"/>
    <col min="9989" max="9989" width="38.5703125" style="92" customWidth="1"/>
    <col min="9990" max="9990" width="3" style="92" customWidth="1"/>
    <col min="9991" max="10240" width="11.42578125" style="92"/>
    <col min="10241" max="10241" width="34.5703125" style="92" customWidth="1"/>
    <col min="10242" max="10242" width="9.140625" style="92" customWidth="1"/>
    <col min="10243" max="10243" width="30.5703125" style="92" customWidth="1"/>
    <col min="10244" max="10244" width="18" style="92" customWidth="1"/>
    <col min="10245" max="10245" width="38.5703125" style="92" customWidth="1"/>
    <col min="10246" max="10246" width="3" style="92" customWidth="1"/>
    <col min="10247" max="10496" width="11.42578125" style="92"/>
    <col min="10497" max="10497" width="34.5703125" style="92" customWidth="1"/>
    <col min="10498" max="10498" width="9.140625" style="92" customWidth="1"/>
    <col min="10499" max="10499" width="30.5703125" style="92" customWidth="1"/>
    <col min="10500" max="10500" width="18" style="92" customWidth="1"/>
    <col min="10501" max="10501" width="38.5703125" style="92" customWidth="1"/>
    <col min="10502" max="10502" width="3" style="92" customWidth="1"/>
    <col min="10503" max="10752" width="11.42578125" style="92"/>
    <col min="10753" max="10753" width="34.5703125" style="92" customWidth="1"/>
    <col min="10754" max="10754" width="9.140625" style="92" customWidth="1"/>
    <col min="10755" max="10755" width="30.5703125" style="92" customWidth="1"/>
    <col min="10756" max="10756" width="18" style="92" customWidth="1"/>
    <col min="10757" max="10757" width="38.5703125" style="92" customWidth="1"/>
    <col min="10758" max="10758" width="3" style="92" customWidth="1"/>
    <col min="10759" max="11008" width="11.42578125" style="92"/>
    <col min="11009" max="11009" width="34.5703125" style="92" customWidth="1"/>
    <col min="11010" max="11010" width="9.140625" style="92" customWidth="1"/>
    <col min="11011" max="11011" width="30.5703125" style="92" customWidth="1"/>
    <col min="11012" max="11012" width="18" style="92" customWidth="1"/>
    <col min="11013" max="11013" width="38.5703125" style="92" customWidth="1"/>
    <col min="11014" max="11014" width="3" style="92" customWidth="1"/>
    <col min="11015" max="11264" width="11.42578125" style="92"/>
    <col min="11265" max="11265" width="34.5703125" style="92" customWidth="1"/>
    <col min="11266" max="11266" width="9.140625" style="92" customWidth="1"/>
    <col min="11267" max="11267" width="30.5703125" style="92" customWidth="1"/>
    <col min="11268" max="11268" width="18" style="92" customWidth="1"/>
    <col min="11269" max="11269" width="38.5703125" style="92" customWidth="1"/>
    <col min="11270" max="11270" width="3" style="92" customWidth="1"/>
    <col min="11271" max="11520" width="11.42578125" style="92"/>
    <col min="11521" max="11521" width="34.5703125" style="92" customWidth="1"/>
    <col min="11522" max="11522" width="9.140625" style="92" customWidth="1"/>
    <col min="11523" max="11523" width="30.5703125" style="92" customWidth="1"/>
    <col min="11524" max="11524" width="18" style="92" customWidth="1"/>
    <col min="11525" max="11525" width="38.5703125" style="92" customWidth="1"/>
    <col min="11526" max="11526" width="3" style="92" customWidth="1"/>
    <col min="11527" max="11776" width="11.42578125" style="92"/>
    <col min="11777" max="11777" width="34.5703125" style="92" customWidth="1"/>
    <col min="11778" max="11778" width="9.140625" style="92" customWidth="1"/>
    <col min="11779" max="11779" width="30.5703125" style="92" customWidth="1"/>
    <col min="11780" max="11780" width="18" style="92" customWidth="1"/>
    <col min="11781" max="11781" width="38.5703125" style="92" customWidth="1"/>
    <col min="11782" max="11782" width="3" style="92" customWidth="1"/>
    <col min="11783" max="12032" width="11.42578125" style="92"/>
    <col min="12033" max="12033" width="34.5703125" style="92" customWidth="1"/>
    <col min="12034" max="12034" width="9.140625" style="92" customWidth="1"/>
    <col min="12035" max="12035" width="30.5703125" style="92" customWidth="1"/>
    <col min="12036" max="12036" width="18" style="92" customWidth="1"/>
    <col min="12037" max="12037" width="38.5703125" style="92" customWidth="1"/>
    <col min="12038" max="12038" width="3" style="92" customWidth="1"/>
    <col min="12039" max="12288" width="11.42578125" style="92"/>
    <col min="12289" max="12289" width="34.5703125" style="92" customWidth="1"/>
    <col min="12290" max="12290" width="9.140625" style="92" customWidth="1"/>
    <col min="12291" max="12291" width="30.5703125" style="92" customWidth="1"/>
    <col min="12292" max="12292" width="18" style="92" customWidth="1"/>
    <col min="12293" max="12293" width="38.5703125" style="92" customWidth="1"/>
    <col min="12294" max="12294" width="3" style="92" customWidth="1"/>
    <col min="12295" max="12544" width="11.42578125" style="92"/>
    <col min="12545" max="12545" width="34.5703125" style="92" customWidth="1"/>
    <col min="12546" max="12546" width="9.140625" style="92" customWidth="1"/>
    <col min="12547" max="12547" width="30.5703125" style="92" customWidth="1"/>
    <col min="12548" max="12548" width="18" style="92" customWidth="1"/>
    <col min="12549" max="12549" width="38.5703125" style="92" customWidth="1"/>
    <col min="12550" max="12550" width="3" style="92" customWidth="1"/>
    <col min="12551" max="12800" width="11.42578125" style="92"/>
    <col min="12801" max="12801" width="34.5703125" style="92" customWidth="1"/>
    <col min="12802" max="12802" width="9.140625" style="92" customWidth="1"/>
    <col min="12803" max="12803" width="30.5703125" style="92" customWidth="1"/>
    <col min="12804" max="12804" width="18" style="92" customWidth="1"/>
    <col min="12805" max="12805" width="38.5703125" style="92" customWidth="1"/>
    <col min="12806" max="12806" width="3" style="92" customWidth="1"/>
    <col min="12807" max="13056" width="11.42578125" style="92"/>
    <col min="13057" max="13057" width="34.5703125" style="92" customWidth="1"/>
    <col min="13058" max="13058" width="9.140625" style="92" customWidth="1"/>
    <col min="13059" max="13059" width="30.5703125" style="92" customWidth="1"/>
    <col min="13060" max="13060" width="18" style="92" customWidth="1"/>
    <col min="13061" max="13061" width="38.5703125" style="92" customWidth="1"/>
    <col min="13062" max="13062" width="3" style="92" customWidth="1"/>
    <col min="13063" max="13312" width="11.42578125" style="92"/>
    <col min="13313" max="13313" width="34.5703125" style="92" customWidth="1"/>
    <col min="13314" max="13314" width="9.140625" style="92" customWidth="1"/>
    <col min="13315" max="13315" width="30.5703125" style="92" customWidth="1"/>
    <col min="13316" max="13316" width="18" style="92" customWidth="1"/>
    <col min="13317" max="13317" width="38.5703125" style="92" customWidth="1"/>
    <col min="13318" max="13318" width="3" style="92" customWidth="1"/>
    <col min="13319" max="13568" width="11.42578125" style="92"/>
    <col min="13569" max="13569" width="34.5703125" style="92" customWidth="1"/>
    <col min="13570" max="13570" width="9.140625" style="92" customWidth="1"/>
    <col min="13571" max="13571" width="30.5703125" style="92" customWidth="1"/>
    <col min="13572" max="13572" width="18" style="92" customWidth="1"/>
    <col min="13573" max="13573" width="38.5703125" style="92" customWidth="1"/>
    <col min="13574" max="13574" width="3" style="92" customWidth="1"/>
    <col min="13575" max="13824" width="11.42578125" style="92"/>
    <col min="13825" max="13825" width="34.5703125" style="92" customWidth="1"/>
    <col min="13826" max="13826" width="9.140625" style="92" customWidth="1"/>
    <col min="13827" max="13827" width="30.5703125" style="92" customWidth="1"/>
    <col min="13828" max="13828" width="18" style="92" customWidth="1"/>
    <col min="13829" max="13829" width="38.5703125" style="92" customWidth="1"/>
    <col min="13830" max="13830" width="3" style="92" customWidth="1"/>
    <col min="13831" max="14080" width="11.42578125" style="92"/>
    <col min="14081" max="14081" width="34.5703125" style="92" customWidth="1"/>
    <col min="14082" max="14082" width="9.140625" style="92" customWidth="1"/>
    <col min="14083" max="14083" width="30.5703125" style="92" customWidth="1"/>
    <col min="14084" max="14084" width="18" style="92" customWidth="1"/>
    <col min="14085" max="14085" width="38.5703125" style="92" customWidth="1"/>
    <col min="14086" max="14086" width="3" style="92" customWidth="1"/>
    <col min="14087" max="14336" width="11.42578125" style="92"/>
    <col min="14337" max="14337" width="34.5703125" style="92" customWidth="1"/>
    <col min="14338" max="14338" width="9.140625" style="92" customWidth="1"/>
    <col min="14339" max="14339" width="30.5703125" style="92" customWidth="1"/>
    <col min="14340" max="14340" width="18" style="92" customWidth="1"/>
    <col min="14341" max="14341" width="38.5703125" style="92" customWidth="1"/>
    <col min="14342" max="14342" width="3" style="92" customWidth="1"/>
    <col min="14343" max="14592" width="11.42578125" style="92"/>
    <col min="14593" max="14593" width="34.5703125" style="92" customWidth="1"/>
    <col min="14594" max="14594" width="9.140625" style="92" customWidth="1"/>
    <col min="14595" max="14595" width="30.5703125" style="92" customWidth="1"/>
    <col min="14596" max="14596" width="18" style="92" customWidth="1"/>
    <col min="14597" max="14597" width="38.5703125" style="92" customWidth="1"/>
    <col min="14598" max="14598" width="3" style="92" customWidth="1"/>
    <col min="14599" max="14848" width="11.42578125" style="92"/>
    <col min="14849" max="14849" width="34.5703125" style="92" customWidth="1"/>
    <col min="14850" max="14850" width="9.140625" style="92" customWidth="1"/>
    <col min="14851" max="14851" width="30.5703125" style="92" customWidth="1"/>
    <col min="14852" max="14852" width="18" style="92" customWidth="1"/>
    <col min="14853" max="14853" width="38.5703125" style="92" customWidth="1"/>
    <col min="14854" max="14854" width="3" style="92" customWidth="1"/>
    <col min="14855" max="15104" width="11.42578125" style="92"/>
    <col min="15105" max="15105" width="34.5703125" style="92" customWidth="1"/>
    <col min="15106" max="15106" width="9.140625" style="92" customWidth="1"/>
    <col min="15107" max="15107" width="30.5703125" style="92" customWidth="1"/>
    <col min="15108" max="15108" width="18" style="92" customWidth="1"/>
    <col min="15109" max="15109" width="38.5703125" style="92" customWidth="1"/>
    <col min="15110" max="15110" width="3" style="92" customWidth="1"/>
    <col min="15111" max="15360" width="11.42578125" style="92"/>
    <col min="15361" max="15361" width="34.5703125" style="92" customWidth="1"/>
    <col min="15362" max="15362" width="9.140625" style="92" customWidth="1"/>
    <col min="15363" max="15363" width="30.5703125" style="92" customWidth="1"/>
    <col min="15364" max="15364" width="18" style="92" customWidth="1"/>
    <col min="15365" max="15365" width="38.5703125" style="92" customWidth="1"/>
    <col min="15366" max="15366" width="3" style="92" customWidth="1"/>
    <col min="15367" max="15616" width="11.42578125" style="92"/>
    <col min="15617" max="15617" width="34.5703125" style="92" customWidth="1"/>
    <col min="15618" max="15618" width="9.140625" style="92" customWidth="1"/>
    <col min="15619" max="15619" width="30.5703125" style="92" customWidth="1"/>
    <col min="15620" max="15620" width="18" style="92" customWidth="1"/>
    <col min="15621" max="15621" width="38.5703125" style="92" customWidth="1"/>
    <col min="15622" max="15622" width="3" style="92" customWidth="1"/>
    <col min="15623" max="15872" width="11.42578125" style="92"/>
    <col min="15873" max="15873" width="34.5703125" style="92" customWidth="1"/>
    <col min="15874" max="15874" width="9.140625" style="92" customWidth="1"/>
    <col min="15875" max="15875" width="30.5703125" style="92" customWidth="1"/>
    <col min="15876" max="15876" width="18" style="92" customWidth="1"/>
    <col min="15877" max="15877" width="38.5703125" style="92" customWidth="1"/>
    <col min="15878" max="15878" width="3" style="92" customWidth="1"/>
    <col min="15879" max="16128" width="11.42578125" style="92"/>
    <col min="16129" max="16129" width="34.5703125" style="92" customWidth="1"/>
    <col min="16130" max="16130" width="9.140625" style="92" customWidth="1"/>
    <col min="16131" max="16131" width="30.5703125" style="92" customWidth="1"/>
    <col min="16132" max="16132" width="18" style="92" customWidth="1"/>
    <col min="16133" max="16133" width="38.5703125" style="92" customWidth="1"/>
    <col min="16134" max="16134" width="3" style="92" customWidth="1"/>
    <col min="16135" max="16384" width="11.42578125" style="92"/>
  </cols>
  <sheetData>
    <row r="1" spans="1:7" ht="21.75" customHeight="1" x14ac:dyDescent="0.25">
      <c r="A1" s="461" t="s">
        <v>182</v>
      </c>
      <c r="B1" s="461"/>
      <c r="C1" s="461"/>
      <c r="D1" s="461"/>
      <c r="E1" s="461"/>
    </row>
    <row r="2" spans="1:7" ht="22.5" customHeight="1" x14ac:dyDescent="0.25">
      <c r="A2" s="43" t="s">
        <v>59</v>
      </c>
      <c r="B2" s="43" t="s">
        <v>8</v>
      </c>
      <c r="C2" s="43" t="s">
        <v>60</v>
      </c>
      <c r="D2" s="43" t="s">
        <v>61</v>
      </c>
      <c r="E2" s="44" t="s">
        <v>62</v>
      </c>
    </row>
    <row r="3" spans="1:7" s="45" customFormat="1" ht="17.100000000000001" customHeight="1" x14ac:dyDescent="0.2">
      <c r="A3" s="459" t="s">
        <v>63</v>
      </c>
      <c r="B3" s="459" t="s">
        <v>64</v>
      </c>
      <c r="C3" s="81" t="s">
        <v>65</v>
      </c>
      <c r="D3" s="81" t="s">
        <v>66</v>
      </c>
      <c r="E3" s="82" t="s">
        <v>67</v>
      </c>
      <c r="G3" s="46"/>
    </row>
    <row r="4" spans="1:7" s="45" customFormat="1" ht="17.100000000000001" customHeight="1" x14ac:dyDescent="0.2">
      <c r="A4" s="460"/>
      <c r="B4" s="460"/>
      <c r="C4" s="81" t="s">
        <v>133</v>
      </c>
      <c r="D4" s="81" t="s">
        <v>134</v>
      </c>
      <c r="E4" s="83" t="s">
        <v>135</v>
      </c>
      <c r="G4" s="46"/>
    </row>
    <row r="5" spans="1:7" s="45" customFormat="1" ht="17.100000000000001" customHeight="1" x14ac:dyDescent="0.2">
      <c r="A5" s="130" t="s">
        <v>68</v>
      </c>
      <c r="B5" s="130" t="s">
        <v>14</v>
      </c>
      <c r="C5" s="84" t="s">
        <v>69</v>
      </c>
      <c r="D5" s="85" t="s">
        <v>70</v>
      </c>
      <c r="E5" s="82" t="s">
        <v>71</v>
      </c>
      <c r="G5" s="46"/>
    </row>
    <row r="6" spans="1:7" s="45" customFormat="1" ht="17.100000000000001" customHeight="1" x14ac:dyDescent="0.2">
      <c r="A6" s="459" t="s">
        <v>72</v>
      </c>
      <c r="B6" s="459" t="s">
        <v>11</v>
      </c>
      <c r="C6" s="84" t="s">
        <v>73</v>
      </c>
      <c r="D6" s="81" t="s">
        <v>74</v>
      </c>
      <c r="E6" s="86" t="s">
        <v>75</v>
      </c>
      <c r="G6" s="46"/>
    </row>
    <row r="7" spans="1:7" s="45" customFormat="1" ht="17.100000000000001" customHeight="1" x14ac:dyDescent="0.2">
      <c r="A7" s="460"/>
      <c r="B7" s="460"/>
      <c r="C7" s="84" t="s">
        <v>211</v>
      </c>
      <c r="D7" s="81" t="s">
        <v>212</v>
      </c>
      <c r="E7" s="86" t="s">
        <v>210</v>
      </c>
      <c r="G7" s="46"/>
    </row>
    <row r="8" spans="1:7" s="45" customFormat="1" ht="17.100000000000001" customHeight="1" x14ac:dyDescent="0.2">
      <c r="A8" s="462" t="s">
        <v>76</v>
      </c>
      <c r="B8" s="462" t="s">
        <v>42</v>
      </c>
      <c r="C8" s="85" t="s">
        <v>77</v>
      </c>
      <c r="D8" s="80" t="s">
        <v>78</v>
      </c>
      <c r="E8" s="86" t="s">
        <v>79</v>
      </c>
      <c r="G8" s="46"/>
    </row>
    <row r="9" spans="1:7" s="45" customFormat="1" ht="17.100000000000001" customHeight="1" x14ac:dyDescent="0.2">
      <c r="A9" s="462"/>
      <c r="B9" s="462"/>
      <c r="C9" s="85" t="s">
        <v>80</v>
      </c>
      <c r="D9" s="80" t="s">
        <v>81</v>
      </c>
      <c r="E9" s="86" t="s">
        <v>82</v>
      </c>
      <c r="G9" s="46"/>
    </row>
    <row r="10" spans="1:7" s="45" customFormat="1" ht="17.100000000000001" customHeight="1" x14ac:dyDescent="0.2">
      <c r="A10" s="87" t="s">
        <v>83</v>
      </c>
      <c r="B10" s="87" t="s">
        <v>41</v>
      </c>
      <c r="C10" s="88" t="s">
        <v>84</v>
      </c>
      <c r="D10" s="80" t="s">
        <v>85</v>
      </c>
      <c r="E10" s="86" t="s">
        <v>86</v>
      </c>
      <c r="G10" s="46"/>
    </row>
    <row r="11" spans="1:7" s="45" customFormat="1" ht="17.100000000000001" customHeight="1" x14ac:dyDescent="0.2">
      <c r="A11" s="462" t="s">
        <v>87</v>
      </c>
      <c r="B11" s="463" t="s">
        <v>44</v>
      </c>
      <c r="C11" s="85" t="s">
        <v>88</v>
      </c>
      <c r="D11" s="80" t="s">
        <v>89</v>
      </c>
      <c r="E11" s="86" t="s">
        <v>90</v>
      </c>
      <c r="G11" s="46"/>
    </row>
    <row r="12" spans="1:7" s="45" customFormat="1" ht="17.100000000000001" customHeight="1" x14ac:dyDescent="0.2">
      <c r="A12" s="462"/>
      <c r="B12" s="463"/>
      <c r="C12" s="85" t="s">
        <v>91</v>
      </c>
      <c r="D12" s="80" t="s">
        <v>92</v>
      </c>
      <c r="E12" s="86" t="s">
        <v>93</v>
      </c>
      <c r="G12" s="46"/>
    </row>
    <row r="13" spans="1:7" s="45" customFormat="1" ht="17.100000000000001" customHeight="1" x14ac:dyDescent="0.2">
      <c r="A13" s="462"/>
      <c r="B13" s="463"/>
      <c r="C13" s="85" t="s">
        <v>94</v>
      </c>
      <c r="D13" s="80"/>
      <c r="E13" s="86" t="s">
        <v>95</v>
      </c>
      <c r="G13" s="46"/>
    </row>
    <row r="14" spans="1:7" s="45" customFormat="1" ht="17.100000000000001" customHeight="1" x14ac:dyDescent="0.2">
      <c r="A14" s="459" t="s">
        <v>96</v>
      </c>
      <c r="B14" s="464" t="s">
        <v>12</v>
      </c>
      <c r="C14" s="88" t="s">
        <v>183</v>
      </c>
      <c r="D14" s="80" t="s">
        <v>97</v>
      </c>
      <c r="E14" s="86" t="s">
        <v>98</v>
      </c>
      <c r="G14" s="46"/>
    </row>
    <row r="15" spans="1:7" s="45" customFormat="1" ht="17.100000000000001" customHeight="1" x14ac:dyDescent="0.2">
      <c r="A15" s="467"/>
      <c r="B15" s="465"/>
      <c r="C15" s="88" t="s">
        <v>221</v>
      </c>
      <c r="D15" s="80" t="s">
        <v>223</v>
      </c>
      <c r="E15" s="86"/>
      <c r="G15" s="46"/>
    </row>
    <row r="16" spans="1:7" s="45" customFormat="1" ht="17.100000000000001" customHeight="1" x14ac:dyDescent="0.2">
      <c r="A16" s="460"/>
      <c r="B16" s="466"/>
      <c r="C16" s="88" t="s">
        <v>222</v>
      </c>
      <c r="D16" s="80" t="s">
        <v>224</v>
      </c>
      <c r="E16" s="86"/>
      <c r="G16" s="46"/>
    </row>
    <row r="17" spans="1:9" s="45" customFormat="1" ht="17.100000000000001" customHeight="1" x14ac:dyDescent="0.2">
      <c r="A17" s="464" t="s">
        <v>99</v>
      </c>
      <c r="B17" s="464" t="s">
        <v>10</v>
      </c>
      <c r="C17" s="88" t="s">
        <v>105</v>
      </c>
      <c r="D17" s="89" t="s">
        <v>106</v>
      </c>
      <c r="E17" s="90" t="s">
        <v>107</v>
      </c>
      <c r="G17" s="46"/>
    </row>
    <row r="18" spans="1:9" s="45" customFormat="1" ht="17.100000000000001" customHeight="1" x14ac:dyDescent="0.2">
      <c r="A18" s="465"/>
      <c r="B18" s="465"/>
      <c r="C18" s="88" t="s">
        <v>136</v>
      </c>
      <c r="D18" s="89" t="s">
        <v>137</v>
      </c>
      <c r="E18" s="90" t="s">
        <v>138</v>
      </c>
      <c r="G18" s="46"/>
    </row>
    <row r="19" spans="1:9" s="45" customFormat="1" ht="17.100000000000001" customHeight="1" x14ac:dyDescent="0.2">
      <c r="A19" s="465"/>
      <c r="B19" s="465"/>
      <c r="C19" s="88" t="s">
        <v>184</v>
      </c>
      <c r="D19" s="89" t="s">
        <v>206</v>
      </c>
      <c r="E19" s="177" t="s">
        <v>208</v>
      </c>
      <c r="G19" s="46"/>
    </row>
    <row r="20" spans="1:9" s="45" customFormat="1" ht="17.100000000000001" customHeight="1" x14ac:dyDescent="0.2">
      <c r="A20" s="466"/>
      <c r="B20" s="466"/>
      <c r="C20" s="88" t="s">
        <v>185</v>
      </c>
      <c r="D20" s="89" t="s">
        <v>220</v>
      </c>
      <c r="E20" s="177" t="s">
        <v>207</v>
      </c>
      <c r="G20" s="46"/>
    </row>
    <row r="21" spans="1:9" s="46" customFormat="1" ht="17.100000000000001" customHeight="1" x14ac:dyDescent="0.25">
      <c r="A21" s="93" t="s">
        <v>100</v>
      </c>
      <c r="B21" s="93" t="s">
        <v>43</v>
      </c>
      <c r="C21" s="89" t="s">
        <v>101</v>
      </c>
      <c r="D21" s="80" t="s">
        <v>102</v>
      </c>
      <c r="E21" s="86" t="s">
        <v>103</v>
      </c>
    </row>
    <row r="22" spans="1:9" s="46" customFormat="1" ht="17.100000000000001" customHeight="1" x14ac:dyDescent="0.2">
      <c r="A22" s="108" t="s">
        <v>104</v>
      </c>
      <c r="B22" s="108" t="s">
        <v>40</v>
      </c>
      <c r="C22" s="109" t="s">
        <v>186</v>
      </c>
      <c r="D22" s="80" t="s">
        <v>209</v>
      </c>
      <c r="E22" s="176" t="s">
        <v>205</v>
      </c>
      <c r="I22" s="52"/>
    </row>
    <row r="23" spans="1:9" s="46" customFormat="1" ht="17.100000000000001" customHeight="1" x14ac:dyDescent="0.2">
      <c r="A23" s="174" t="s">
        <v>213</v>
      </c>
      <c r="B23" s="174" t="s">
        <v>9</v>
      </c>
      <c r="C23" s="175" t="s">
        <v>214</v>
      </c>
      <c r="D23" s="80" t="s">
        <v>216</v>
      </c>
      <c r="E23" s="176" t="s">
        <v>215</v>
      </c>
      <c r="I23" s="52"/>
    </row>
    <row r="24" spans="1:9" ht="17.100000000000001" customHeight="1" x14ac:dyDescent="0.25">
      <c r="A24" s="174" t="s">
        <v>219</v>
      </c>
      <c r="B24" s="174" t="s">
        <v>175</v>
      </c>
      <c r="C24" s="80" t="s">
        <v>218</v>
      </c>
      <c r="D24" s="80"/>
      <c r="E24" s="176" t="s">
        <v>217</v>
      </c>
    </row>
    <row r="25" spans="1:9" ht="17.100000000000001" customHeight="1" x14ac:dyDescent="0.25"/>
    <row r="26" spans="1:9" ht="17.100000000000001" customHeight="1" x14ac:dyDescent="0.25"/>
    <row r="27" spans="1:9" ht="17.100000000000001" customHeight="1" x14ac:dyDescent="0.25"/>
    <row r="28" spans="1:9" ht="17.100000000000001" customHeight="1" x14ac:dyDescent="0.25"/>
  </sheetData>
  <mergeCells count="13">
    <mergeCell ref="A8:A9"/>
    <mergeCell ref="B8:B9"/>
    <mergeCell ref="A11:A13"/>
    <mergeCell ref="B11:B13"/>
    <mergeCell ref="B17:B20"/>
    <mergeCell ref="A17:A20"/>
    <mergeCell ref="B14:B16"/>
    <mergeCell ref="A14:A16"/>
    <mergeCell ref="B6:B7"/>
    <mergeCell ref="A6:A7"/>
    <mergeCell ref="A1:E1"/>
    <mergeCell ref="A3:A4"/>
    <mergeCell ref="B3:B4"/>
  </mergeCells>
  <hyperlinks>
    <hyperlink ref="E3" r:id="rId1"/>
    <hyperlink ref="E11" r:id="rId2"/>
    <hyperlink ref="E9" r:id="rId3"/>
    <hyperlink ref="E12" r:id="rId4"/>
    <hyperlink ref="E13" r:id="rId5" display="mailto:lefloch.thierry@neuf.fr"/>
    <hyperlink ref="E6" r:id="rId6" display="mailto:thomas.souchon.eps@gmail.com"/>
    <hyperlink ref="E8" r:id="rId7" display="mailto:anthony.calamy@outlook.fr"/>
    <hyperlink ref="E14" r:id="rId8"/>
    <hyperlink ref="E21" r:id="rId9"/>
    <hyperlink ref="E10" r:id="rId10"/>
    <hyperlink ref="E17" r:id="rId11" display="m.continolo@fblasalle.fr"/>
    <hyperlink ref="E4" r:id="rId12"/>
    <hyperlink ref="E5" r:id="rId13"/>
    <hyperlink ref="E18" r:id="rId14"/>
    <hyperlink ref="E22" r:id="rId15"/>
    <hyperlink ref="E20" r:id="rId16"/>
    <hyperlink ref="E19" r:id="rId17"/>
    <hyperlink ref="E24" r:id="rId18"/>
  </hyperlinks>
  <pageMargins left="0.7" right="0.7" top="0.75" bottom="0.75" header="0.3" footer="0.3"/>
  <pageSetup paperSize="9" orientation="portrait" r:id="rId19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/>
  <dimension ref="A1:F12"/>
  <sheetViews>
    <sheetView workbookViewId="0">
      <selection activeCell="B11" sqref="B11"/>
    </sheetView>
  </sheetViews>
  <sheetFormatPr baseColWidth="10" defaultRowHeight="15" x14ac:dyDescent="0.25"/>
  <cols>
    <col min="1" max="1" width="24.140625" style="1" customWidth="1"/>
    <col min="2" max="2" width="19.42578125" style="1" customWidth="1"/>
    <col min="3" max="3" width="23.7109375" style="1" customWidth="1"/>
    <col min="4" max="4" width="12.7109375" style="1" customWidth="1"/>
    <col min="5" max="5" width="17" style="1" customWidth="1"/>
    <col min="6" max="6" width="18.28515625" style="1" customWidth="1"/>
    <col min="7" max="256" width="11.42578125" style="1"/>
    <col min="257" max="257" width="24.140625" style="1" customWidth="1"/>
    <col min="258" max="258" width="19.42578125" style="1" customWidth="1"/>
    <col min="259" max="259" width="23.7109375" style="1" customWidth="1"/>
    <col min="260" max="260" width="12.7109375" style="1" customWidth="1"/>
    <col min="261" max="261" width="17" style="1" customWidth="1"/>
    <col min="262" max="262" width="18.28515625" style="1" customWidth="1"/>
    <col min="263" max="512" width="11.42578125" style="1"/>
    <col min="513" max="513" width="24.140625" style="1" customWidth="1"/>
    <col min="514" max="514" width="19.42578125" style="1" customWidth="1"/>
    <col min="515" max="515" width="23.7109375" style="1" customWidth="1"/>
    <col min="516" max="516" width="12.7109375" style="1" customWidth="1"/>
    <col min="517" max="517" width="17" style="1" customWidth="1"/>
    <col min="518" max="518" width="18.28515625" style="1" customWidth="1"/>
    <col min="519" max="768" width="11.42578125" style="1"/>
    <col min="769" max="769" width="24.140625" style="1" customWidth="1"/>
    <col min="770" max="770" width="19.42578125" style="1" customWidth="1"/>
    <col min="771" max="771" width="23.7109375" style="1" customWidth="1"/>
    <col min="772" max="772" width="12.7109375" style="1" customWidth="1"/>
    <col min="773" max="773" width="17" style="1" customWidth="1"/>
    <col min="774" max="774" width="18.28515625" style="1" customWidth="1"/>
    <col min="775" max="1024" width="11.42578125" style="1"/>
    <col min="1025" max="1025" width="24.140625" style="1" customWidth="1"/>
    <col min="1026" max="1026" width="19.42578125" style="1" customWidth="1"/>
    <col min="1027" max="1027" width="23.7109375" style="1" customWidth="1"/>
    <col min="1028" max="1028" width="12.7109375" style="1" customWidth="1"/>
    <col min="1029" max="1029" width="17" style="1" customWidth="1"/>
    <col min="1030" max="1030" width="18.28515625" style="1" customWidth="1"/>
    <col min="1031" max="1280" width="11.42578125" style="1"/>
    <col min="1281" max="1281" width="24.140625" style="1" customWidth="1"/>
    <col min="1282" max="1282" width="19.42578125" style="1" customWidth="1"/>
    <col min="1283" max="1283" width="23.7109375" style="1" customWidth="1"/>
    <col min="1284" max="1284" width="12.7109375" style="1" customWidth="1"/>
    <col min="1285" max="1285" width="17" style="1" customWidth="1"/>
    <col min="1286" max="1286" width="18.28515625" style="1" customWidth="1"/>
    <col min="1287" max="1536" width="11.42578125" style="1"/>
    <col min="1537" max="1537" width="24.140625" style="1" customWidth="1"/>
    <col min="1538" max="1538" width="19.42578125" style="1" customWidth="1"/>
    <col min="1539" max="1539" width="23.7109375" style="1" customWidth="1"/>
    <col min="1540" max="1540" width="12.7109375" style="1" customWidth="1"/>
    <col min="1541" max="1541" width="17" style="1" customWidth="1"/>
    <col min="1542" max="1542" width="18.28515625" style="1" customWidth="1"/>
    <col min="1543" max="1792" width="11.42578125" style="1"/>
    <col min="1793" max="1793" width="24.140625" style="1" customWidth="1"/>
    <col min="1794" max="1794" width="19.42578125" style="1" customWidth="1"/>
    <col min="1795" max="1795" width="23.7109375" style="1" customWidth="1"/>
    <col min="1796" max="1796" width="12.7109375" style="1" customWidth="1"/>
    <col min="1797" max="1797" width="17" style="1" customWidth="1"/>
    <col min="1798" max="1798" width="18.28515625" style="1" customWidth="1"/>
    <col min="1799" max="2048" width="11.42578125" style="1"/>
    <col min="2049" max="2049" width="24.140625" style="1" customWidth="1"/>
    <col min="2050" max="2050" width="19.42578125" style="1" customWidth="1"/>
    <col min="2051" max="2051" width="23.7109375" style="1" customWidth="1"/>
    <col min="2052" max="2052" width="12.7109375" style="1" customWidth="1"/>
    <col min="2053" max="2053" width="17" style="1" customWidth="1"/>
    <col min="2054" max="2054" width="18.28515625" style="1" customWidth="1"/>
    <col min="2055" max="2304" width="11.42578125" style="1"/>
    <col min="2305" max="2305" width="24.140625" style="1" customWidth="1"/>
    <col min="2306" max="2306" width="19.42578125" style="1" customWidth="1"/>
    <col min="2307" max="2307" width="23.7109375" style="1" customWidth="1"/>
    <col min="2308" max="2308" width="12.7109375" style="1" customWidth="1"/>
    <col min="2309" max="2309" width="17" style="1" customWidth="1"/>
    <col min="2310" max="2310" width="18.28515625" style="1" customWidth="1"/>
    <col min="2311" max="2560" width="11.42578125" style="1"/>
    <col min="2561" max="2561" width="24.140625" style="1" customWidth="1"/>
    <col min="2562" max="2562" width="19.42578125" style="1" customWidth="1"/>
    <col min="2563" max="2563" width="23.7109375" style="1" customWidth="1"/>
    <col min="2564" max="2564" width="12.7109375" style="1" customWidth="1"/>
    <col min="2565" max="2565" width="17" style="1" customWidth="1"/>
    <col min="2566" max="2566" width="18.28515625" style="1" customWidth="1"/>
    <col min="2567" max="2816" width="11.42578125" style="1"/>
    <col min="2817" max="2817" width="24.140625" style="1" customWidth="1"/>
    <col min="2818" max="2818" width="19.42578125" style="1" customWidth="1"/>
    <col min="2819" max="2819" width="23.7109375" style="1" customWidth="1"/>
    <col min="2820" max="2820" width="12.7109375" style="1" customWidth="1"/>
    <col min="2821" max="2821" width="17" style="1" customWidth="1"/>
    <col min="2822" max="2822" width="18.28515625" style="1" customWidth="1"/>
    <col min="2823" max="3072" width="11.42578125" style="1"/>
    <col min="3073" max="3073" width="24.140625" style="1" customWidth="1"/>
    <col min="3074" max="3074" width="19.42578125" style="1" customWidth="1"/>
    <col min="3075" max="3075" width="23.7109375" style="1" customWidth="1"/>
    <col min="3076" max="3076" width="12.7109375" style="1" customWidth="1"/>
    <col min="3077" max="3077" width="17" style="1" customWidth="1"/>
    <col min="3078" max="3078" width="18.28515625" style="1" customWidth="1"/>
    <col min="3079" max="3328" width="11.42578125" style="1"/>
    <col min="3329" max="3329" width="24.140625" style="1" customWidth="1"/>
    <col min="3330" max="3330" width="19.42578125" style="1" customWidth="1"/>
    <col min="3331" max="3331" width="23.7109375" style="1" customWidth="1"/>
    <col min="3332" max="3332" width="12.7109375" style="1" customWidth="1"/>
    <col min="3333" max="3333" width="17" style="1" customWidth="1"/>
    <col min="3334" max="3334" width="18.28515625" style="1" customWidth="1"/>
    <col min="3335" max="3584" width="11.42578125" style="1"/>
    <col min="3585" max="3585" width="24.140625" style="1" customWidth="1"/>
    <col min="3586" max="3586" width="19.42578125" style="1" customWidth="1"/>
    <col min="3587" max="3587" width="23.7109375" style="1" customWidth="1"/>
    <col min="3588" max="3588" width="12.7109375" style="1" customWidth="1"/>
    <col min="3589" max="3589" width="17" style="1" customWidth="1"/>
    <col min="3590" max="3590" width="18.28515625" style="1" customWidth="1"/>
    <col min="3591" max="3840" width="11.42578125" style="1"/>
    <col min="3841" max="3841" width="24.140625" style="1" customWidth="1"/>
    <col min="3842" max="3842" width="19.42578125" style="1" customWidth="1"/>
    <col min="3843" max="3843" width="23.7109375" style="1" customWidth="1"/>
    <col min="3844" max="3844" width="12.7109375" style="1" customWidth="1"/>
    <col min="3845" max="3845" width="17" style="1" customWidth="1"/>
    <col min="3846" max="3846" width="18.28515625" style="1" customWidth="1"/>
    <col min="3847" max="4096" width="11.42578125" style="1"/>
    <col min="4097" max="4097" width="24.140625" style="1" customWidth="1"/>
    <col min="4098" max="4098" width="19.42578125" style="1" customWidth="1"/>
    <col min="4099" max="4099" width="23.7109375" style="1" customWidth="1"/>
    <col min="4100" max="4100" width="12.7109375" style="1" customWidth="1"/>
    <col min="4101" max="4101" width="17" style="1" customWidth="1"/>
    <col min="4102" max="4102" width="18.28515625" style="1" customWidth="1"/>
    <col min="4103" max="4352" width="11.42578125" style="1"/>
    <col min="4353" max="4353" width="24.140625" style="1" customWidth="1"/>
    <col min="4354" max="4354" width="19.42578125" style="1" customWidth="1"/>
    <col min="4355" max="4355" width="23.7109375" style="1" customWidth="1"/>
    <col min="4356" max="4356" width="12.7109375" style="1" customWidth="1"/>
    <col min="4357" max="4357" width="17" style="1" customWidth="1"/>
    <col min="4358" max="4358" width="18.28515625" style="1" customWidth="1"/>
    <col min="4359" max="4608" width="11.42578125" style="1"/>
    <col min="4609" max="4609" width="24.140625" style="1" customWidth="1"/>
    <col min="4610" max="4610" width="19.42578125" style="1" customWidth="1"/>
    <col min="4611" max="4611" width="23.7109375" style="1" customWidth="1"/>
    <col min="4612" max="4612" width="12.7109375" style="1" customWidth="1"/>
    <col min="4613" max="4613" width="17" style="1" customWidth="1"/>
    <col min="4614" max="4614" width="18.28515625" style="1" customWidth="1"/>
    <col min="4615" max="4864" width="11.42578125" style="1"/>
    <col min="4865" max="4865" width="24.140625" style="1" customWidth="1"/>
    <col min="4866" max="4866" width="19.42578125" style="1" customWidth="1"/>
    <col min="4867" max="4867" width="23.7109375" style="1" customWidth="1"/>
    <col min="4868" max="4868" width="12.7109375" style="1" customWidth="1"/>
    <col min="4869" max="4869" width="17" style="1" customWidth="1"/>
    <col min="4870" max="4870" width="18.28515625" style="1" customWidth="1"/>
    <col min="4871" max="5120" width="11.42578125" style="1"/>
    <col min="5121" max="5121" width="24.140625" style="1" customWidth="1"/>
    <col min="5122" max="5122" width="19.42578125" style="1" customWidth="1"/>
    <col min="5123" max="5123" width="23.7109375" style="1" customWidth="1"/>
    <col min="5124" max="5124" width="12.7109375" style="1" customWidth="1"/>
    <col min="5125" max="5125" width="17" style="1" customWidth="1"/>
    <col min="5126" max="5126" width="18.28515625" style="1" customWidth="1"/>
    <col min="5127" max="5376" width="11.42578125" style="1"/>
    <col min="5377" max="5377" width="24.140625" style="1" customWidth="1"/>
    <col min="5378" max="5378" width="19.42578125" style="1" customWidth="1"/>
    <col min="5379" max="5379" width="23.7109375" style="1" customWidth="1"/>
    <col min="5380" max="5380" width="12.7109375" style="1" customWidth="1"/>
    <col min="5381" max="5381" width="17" style="1" customWidth="1"/>
    <col min="5382" max="5382" width="18.28515625" style="1" customWidth="1"/>
    <col min="5383" max="5632" width="11.42578125" style="1"/>
    <col min="5633" max="5633" width="24.140625" style="1" customWidth="1"/>
    <col min="5634" max="5634" width="19.42578125" style="1" customWidth="1"/>
    <col min="5635" max="5635" width="23.7109375" style="1" customWidth="1"/>
    <col min="5636" max="5636" width="12.7109375" style="1" customWidth="1"/>
    <col min="5637" max="5637" width="17" style="1" customWidth="1"/>
    <col min="5638" max="5638" width="18.28515625" style="1" customWidth="1"/>
    <col min="5639" max="5888" width="11.42578125" style="1"/>
    <col min="5889" max="5889" width="24.140625" style="1" customWidth="1"/>
    <col min="5890" max="5890" width="19.42578125" style="1" customWidth="1"/>
    <col min="5891" max="5891" width="23.7109375" style="1" customWidth="1"/>
    <col min="5892" max="5892" width="12.7109375" style="1" customWidth="1"/>
    <col min="5893" max="5893" width="17" style="1" customWidth="1"/>
    <col min="5894" max="5894" width="18.28515625" style="1" customWidth="1"/>
    <col min="5895" max="6144" width="11.42578125" style="1"/>
    <col min="6145" max="6145" width="24.140625" style="1" customWidth="1"/>
    <col min="6146" max="6146" width="19.42578125" style="1" customWidth="1"/>
    <col min="6147" max="6147" width="23.7109375" style="1" customWidth="1"/>
    <col min="6148" max="6148" width="12.7109375" style="1" customWidth="1"/>
    <col min="6149" max="6149" width="17" style="1" customWidth="1"/>
    <col min="6150" max="6150" width="18.28515625" style="1" customWidth="1"/>
    <col min="6151" max="6400" width="11.42578125" style="1"/>
    <col min="6401" max="6401" width="24.140625" style="1" customWidth="1"/>
    <col min="6402" max="6402" width="19.42578125" style="1" customWidth="1"/>
    <col min="6403" max="6403" width="23.7109375" style="1" customWidth="1"/>
    <col min="6404" max="6404" width="12.7109375" style="1" customWidth="1"/>
    <col min="6405" max="6405" width="17" style="1" customWidth="1"/>
    <col min="6406" max="6406" width="18.28515625" style="1" customWidth="1"/>
    <col min="6407" max="6656" width="11.42578125" style="1"/>
    <col min="6657" max="6657" width="24.140625" style="1" customWidth="1"/>
    <col min="6658" max="6658" width="19.42578125" style="1" customWidth="1"/>
    <col min="6659" max="6659" width="23.7109375" style="1" customWidth="1"/>
    <col min="6660" max="6660" width="12.7109375" style="1" customWidth="1"/>
    <col min="6661" max="6661" width="17" style="1" customWidth="1"/>
    <col min="6662" max="6662" width="18.28515625" style="1" customWidth="1"/>
    <col min="6663" max="6912" width="11.42578125" style="1"/>
    <col min="6913" max="6913" width="24.140625" style="1" customWidth="1"/>
    <col min="6914" max="6914" width="19.42578125" style="1" customWidth="1"/>
    <col min="6915" max="6915" width="23.7109375" style="1" customWidth="1"/>
    <col min="6916" max="6916" width="12.7109375" style="1" customWidth="1"/>
    <col min="6917" max="6917" width="17" style="1" customWidth="1"/>
    <col min="6918" max="6918" width="18.28515625" style="1" customWidth="1"/>
    <col min="6919" max="7168" width="11.42578125" style="1"/>
    <col min="7169" max="7169" width="24.140625" style="1" customWidth="1"/>
    <col min="7170" max="7170" width="19.42578125" style="1" customWidth="1"/>
    <col min="7171" max="7171" width="23.7109375" style="1" customWidth="1"/>
    <col min="7172" max="7172" width="12.7109375" style="1" customWidth="1"/>
    <col min="7173" max="7173" width="17" style="1" customWidth="1"/>
    <col min="7174" max="7174" width="18.28515625" style="1" customWidth="1"/>
    <col min="7175" max="7424" width="11.42578125" style="1"/>
    <col min="7425" max="7425" width="24.140625" style="1" customWidth="1"/>
    <col min="7426" max="7426" width="19.42578125" style="1" customWidth="1"/>
    <col min="7427" max="7427" width="23.7109375" style="1" customWidth="1"/>
    <col min="7428" max="7428" width="12.7109375" style="1" customWidth="1"/>
    <col min="7429" max="7429" width="17" style="1" customWidth="1"/>
    <col min="7430" max="7430" width="18.28515625" style="1" customWidth="1"/>
    <col min="7431" max="7680" width="11.42578125" style="1"/>
    <col min="7681" max="7681" width="24.140625" style="1" customWidth="1"/>
    <col min="7682" max="7682" width="19.42578125" style="1" customWidth="1"/>
    <col min="7683" max="7683" width="23.7109375" style="1" customWidth="1"/>
    <col min="7684" max="7684" width="12.7109375" style="1" customWidth="1"/>
    <col min="7685" max="7685" width="17" style="1" customWidth="1"/>
    <col min="7686" max="7686" width="18.28515625" style="1" customWidth="1"/>
    <col min="7687" max="7936" width="11.42578125" style="1"/>
    <col min="7937" max="7937" width="24.140625" style="1" customWidth="1"/>
    <col min="7938" max="7938" width="19.42578125" style="1" customWidth="1"/>
    <col min="7939" max="7939" width="23.7109375" style="1" customWidth="1"/>
    <col min="7940" max="7940" width="12.7109375" style="1" customWidth="1"/>
    <col min="7941" max="7941" width="17" style="1" customWidth="1"/>
    <col min="7942" max="7942" width="18.28515625" style="1" customWidth="1"/>
    <col min="7943" max="8192" width="11.42578125" style="1"/>
    <col min="8193" max="8193" width="24.140625" style="1" customWidth="1"/>
    <col min="8194" max="8194" width="19.42578125" style="1" customWidth="1"/>
    <col min="8195" max="8195" width="23.7109375" style="1" customWidth="1"/>
    <col min="8196" max="8196" width="12.7109375" style="1" customWidth="1"/>
    <col min="8197" max="8197" width="17" style="1" customWidth="1"/>
    <col min="8198" max="8198" width="18.28515625" style="1" customWidth="1"/>
    <col min="8199" max="8448" width="11.42578125" style="1"/>
    <col min="8449" max="8449" width="24.140625" style="1" customWidth="1"/>
    <col min="8450" max="8450" width="19.42578125" style="1" customWidth="1"/>
    <col min="8451" max="8451" width="23.7109375" style="1" customWidth="1"/>
    <col min="8452" max="8452" width="12.7109375" style="1" customWidth="1"/>
    <col min="8453" max="8453" width="17" style="1" customWidth="1"/>
    <col min="8454" max="8454" width="18.28515625" style="1" customWidth="1"/>
    <col min="8455" max="8704" width="11.42578125" style="1"/>
    <col min="8705" max="8705" width="24.140625" style="1" customWidth="1"/>
    <col min="8706" max="8706" width="19.42578125" style="1" customWidth="1"/>
    <col min="8707" max="8707" width="23.7109375" style="1" customWidth="1"/>
    <col min="8708" max="8708" width="12.7109375" style="1" customWidth="1"/>
    <col min="8709" max="8709" width="17" style="1" customWidth="1"/>
    <col min="8710" max="8710" width="18.28515625" style="1" customWidth="1"/>
    <col min="8711" max="8960" width="11.42578125" style="1"/>
    <col min="8961" max="8961" width="24.140625" style="1" customWidth="1"/>
    <col min="8962" max="8962" width="19.42578125" style="1" customWidth="1"/>
    <col min="8963" max="8963" width="23.7109375" style="1" customWidth="1"/>
    <col min="8964" max="8964" width="12.7109375" style="1" customWidth="1"/>
    <col min="8965" max="8965" width="17" style="1" customWidth="1"/>
    <col min="8966" max="8966" width="18.28515625" style="1" customWidth="1"/>
    <col min="8967" max="9216" width="11.42578125" style="1"/>
    <col min="9217" max="9217" width="24.140625" style="1" customWidth="1"/>
    <col min="9218" max="9218" width="19.42578125" style="1" customWidth="1"/>
    <col min="9219" max="9219" width="23.7109375" style="1" customWidth="1"/>
    <col min="9220" max="9220" width="12.7109375" style="1" customWidth="1"/>
    <col min="9221" max="9221" width="17" style="1" customWidth="1"/>
    <col min="9222" max="9222" width="18.28515625" style="1" customWidth="1"/>
    <col min="9223" max="9472" width="11.42578125" style="1"/>
    <col min="9473" max="9473" width="24.140625" style="1" customWidth="1"/>
    <col min="9474" max="9474" width="19.42578125" style="1" customWidth="1"/>
    <col min="9475" max="9475" width="23.7109375" style="1" customWidth="1"/>
    <col min="9476" max="9476" width="12.7109375" style="1" customWidth="1"/>
    <col min="9477" max="9477" width="17" style="1" customWidth="1"/>
    <col min="9478" max="9478" width="18.28515625" style="1" customWidth="1"/>
    <col min="9479" max="9728" width="11.42578125" style="1"/>
    <col min="9729" max="9729" width="24.140625" style="1" customWidth="1"/>
    <col min="9730" max="9730" width="19.42578125" style="1" customWidth="1"/>
    <col min="9731" max="9731" width="23.7109375" style="1" customWidth="1"/>
    <col min="9732" max="9732" width="12.7109375" style="1" customWidth="1"/>
    <col min="9733" max="9733" width="17" style="1" customWidth="1"/>
    <col min="9734" max="9734" width="18.28515625" style="1" customWidth="1"/>
    <col min="9735" max="9984" width="11.42578125" style="1"/>
    <col min="9985" max="9985" width="24.140625" style="1" customWidth="1"/>
    <col min="9986" max="9986" width="19.42578125" style="1" customWidth="1"/>
    <col min="9987" max="9987" width="23.7109375" style="1" customWidth="1"/>
    <col min="9988" max="9988" width="12.7109375" style="1" customWidth="1"/>
    <col min="9989" max="9989" width="17" style="1" customWidth="1"/>
    <col min="9990" max="9990" width="18.28515625" style="1" customWidth="1"/>
    <col min="9991" max="10240" width="11.42578125" style="1"/>
    <col min="10241" max="10241" width="24.140625" style="1" customWidth="1"/>
    <col min="10242" max="10242" width="19.42578125" style="1" customWidth="1"/>
    <col min="10243" max="10243" width="23.7109375" style="1" customWidth="1"/>
    <col min="10244" max="10244" width="12.7109375" style="1" customWidth="1"/>
    <col min="10245" max="10245" width="17" style="1" customWidth="1"/>
    <col min="10246" max="10246" width="18.28515625" style="1" customWidth="1"/>
    <col min="10247" max="10496" width="11.42578125" style="1"/>
    <col min="10497" max="10497" width="24.140625" style="1" customWidth="1"/>
    <col min="10498" max="10498" width="19.42578125" style="1" customWidth="1"/>
    <col min="10499" max="10499" width="23.7109375" style="1" customWidth="1"/>
    <col min="10500" max="10500" width="12.7109375" style="1" customWidth="1"/>
    <col min="10501" max="10501" width="17" style="1" customWidth="1"/>
    <col min="10502" max="10502" width="18.28515625" style="1" customWidth="1"/>
    <col min="10503" max="10752" width="11.42578125" style="1"/>
    <col min="10753" max="10753" width="24.140625" style="1" customWidth="1"/>
    <col min="10754" max="10754" width="19.42578125" style="1" customWidth="1"/>
    <col min="10755" max="10755" width="23.7109375" style="1" customWidth="1"/>
    <col min="10756" max="10756" width="12.7109375" style="1" customWidth="1"/>
    <col min="10757" max="10757" width="17" style="1" customWidth="1"/>
    <col min="10758" max="10758" width="18.28515625" style="1" customWidth="1"/>
    <col min="10759" max="11008" width="11.42578125" style="1"/>
    <col min="11009" max="11009" width="24.140625" style="1" customWidth="1"/>
    <col min="11010" max="11010" width="19.42578125" style="1" customWidth="1"/>
    <col min="11011" max="11011" width="23.7109375" style="1" customWidth="1"/>
    <col min="11012" max="11012" width="12.7109375" style="1" customWidth="1"/>
    <col min="11013" max="11013" width="17" style="1" customWidth="1"/>
    <col min="11014" max="11014" width="18.28515625" style="1" customWidth="1"/>
    <col min="11015" max="11264" width="11.42578125" style="1"/>
    <col min="11265" max="11265" width="24.140625" style="1" customWidth="1"/>
    <col min="11266" max="11266" width="19.42578125" style="1" customWidth="1"/>
    <col min="11267" max="11267" width="23.7109375" style="1" customWidth="1"/>
    <col min="11268" max="11268" width="12.7109375" style="1" customWidth="1"/>
    <col min="11269" max="11269" width="17" style="1" customWidth="1"/>
    <col min="11270" max="11270" width="18.28515625" style="1" customWidth="1"/>
    <col min="11271" max="11520" width="11.42578125" style="1"/>
    <col min="11521" max="11521" width="24.140625" style="1" customWidth="1"/>
    <col min="11522" max="11522" width="19.42578125" style="1" customWidth="1"/>
    <col min="11523" max="11523" width="23.7109375" style="1" customWidth="1"/>
    <col min="11524" max="11524" width="12.7109375" style="1" customWidth="1"/>
    <col min="11525" max="11525" width="17" style="1" customWidth="1"/>
    <col min="11526" max="11526" width="18.28515625" style="1" customWidth="1"/>
    <col min="11527" max="11776" width="11.42578125" style="1"/>
    <col min="11777" max="11777" width="24.140625" style="1" customWidth="1"/>
    <col min="11778" max="11778" width="19.42578125" style="1" customWidth="1"/>
    <col min="11779" max="11779" width="23.7109375" style="1" customWidth="1"/>
    <col min="11780" max="11780" width="12.7109375" style="1" customWidth="1"/>
    <col min="11781" max="11781" width="17" style="1" customWidth="1"/>
    <col min="11782" max="11782" width="18.28515625" style="1" customWidth="1"/>
    <col min="11783" max="12032" width="11.42578125" style="1"/>
    <col min="12033" max="12033" width="24.140625" style="1" customWidth="1"/>
    <col min="12034" max="12034" width="19.42578125" style="1" customWidth="1"/>
    <col min="12035" max="12035" width="23.7109375" style="1" customWidth="1"/>
    <col min="12036" max="12036" width="12.7109375" style="1" customWidth="1"/>
    <col min="12037" max="12037" width="17" style="1" customWidth="1"/>
    <col min="12038" max="12038" width="18.28515625" style="1" customWidth="1"/>
    <col min="12039" max="12288" width="11.42578125" style="1"/>
    <col min="12289" max="12289" width="24.140625" style="1" customWidth="1"/>
    <col min="12290" max="12290" width="19.42578125" style="1" customWidth="1"/>
    <col min="12291" max="12291" width="23.7109375" style="1" customWidth="1"/>
    <col min="12292" max="12292" width="12.7109375" style="1" customWidth="1"/>
    <col min="12293" max="12293" width="17" style="1" customWidth="1"/>
    <col min="12294" max="12294" width="18.28515625" style="1" customWidth="1"/>
    <col min="12295" max="12544" width="11.42578125" style="1"/>
    <col min="12545" max="12545" width="24.140625" style="1" customWidth="1"/>
    <col min="12546" max="12546" width="19.42578125" style="1" customWidth="1"/>
    <col min="12547" max="12547" width="23.7109375" style="1" customWidth="1"/>
    <col min="12548" max="12548" width="12.7109375" style="1" customWidth="1"/>
    <col min="12549" max="12549" width="17" style="1" customWidth="1"/>
    <col min="12550" max="12550" width="18.28515625" style="1" customWidth="1"/>
    <col min="12551" max="12800" width="11.42578125" style="1"/>
    <col min="12801" max="12801" width="24.140625" style="1" customWidth="1"/>
    <col min="12802" max="12802" width="19.42578125" style="1" customWidth="1"/>
    <col min="12803" max="12803" width="23.7109375" style="1" customWidth="1"/>
    <col min="12804" max="12804" width="12.7109375" style="1" customWidth="1"/>
    <col min="12805" max="12805" width="17" style="1" customWidth="1"/>
    <col min="12806" max="12806" width="18.28515625" style="1" customWidth="1"/>
    <col min="12807" max="13056" width="11.42578125" style="1"/>
    <col min="13057" max="13057" width="24.140625" style="1" customWidth="1"/>
    <col min="13058" max="13058" width="19.42578125" style="1" customWidth="1"/>
    <col min="13059" max="13059" width="23.7109375" style="1" customWidth="1"/>
    <col min="13060" max="13060" width="12.7109375" style="1" customWidth="1"/>
    <col min="13061" max="13061" width="17" style="1" customWidth="1"/>
    <col min="13062" max="13062" width="18.28515625" style="1" customWidth="1"/>
    <col min="13063" max="13312" width="11.42578125" style="1"/>
    <col min="13313" max="13313" width="24.140625" style="1" customWidth="1"/>
    <col min="13314" max="13314" width="19.42578125" style="1" customWidth="1"/>
    <col min="13315" max="13315" width="23.7109375" style="1" customWidth="1"/>
    <col min="13316" max="13316" width="12.7109375" style="1" customWidth="1"/>
    <col min="13317" max="13317" width="17" style="1" customWidth="1"/>
    <col min="13318" max="13318" width="18.28515625" style="1" customWidth="1"/>
    <col min="13319" max="13568" width="11.42578125" style="1"/>
    <col min="13569" max="13569" width="24.140625" style="1" customWidth="1"/>
    <col min="13570" max="13570" width="19.42578125" style="1" customWidth="1"/>
    <col min="13571" max="13571" width="23.7109375" style="1" customWidth="1"/>
    <col min="13572" max="13572" width="12.7109375" style="1" customWidth="1"/>
    <col min="13573" max="13573" width="17" style="1" customWidth="1"/>
    <col min="13574" max="13574" width="18.28515625" style="1" customWidth="1"/>
    <col min="13575" max="13824" width="11.42578125" style="1"/>
    <col min="13825" max="13825" width="24.140625" style="1" customWidth="1"/>
    <col min="13826" max="13826" width="19.42578125" style="1" customWidth="1"/>
    <col min="13827" max="13827" width="23.7109375" style="1" customWidth="1"/>
    <col min="13828" max="13828" width="12.7109375" style="1" customWidth="1"/>
    <col min="13829" max="13829" width="17" style="1" customWidth="1"/>
    <col min="13830" max="13830" width="18.28515625" style="1" customWidth="1"/>
    <col min="13831" max="14080" width="11.42578125" style="1"/>
    <col min="14081" max="14081" width="24.140625" style="1" customWidth="1"/>
    <col min="14082" max="14082" width="19.42578125" style="1" customWidth="1"/>
    <col min="14083" max="14083" width="23.7109375" style="1" customWidth="1"/>
    <col min="14084" max="14084" width="12.7109375" style="1" customWidth="1"/>
    <col min="14085" max="14085" width="17" style="1" customWidth="1"/>
    <col min="14086" max="14086" width="18.28515625" style="1" customWidth="1"/>
    <col min="14087" max="14336" width="11.42578125" style="1"/>
    <col min="14337" max="14337" width="24.140625" style="1" customWidth="1"/>
    <col min="14338" max="14338" width="19.42578125" style="1" customWidth="1"/>
    <col min="14339" max="14339" width="23.7109375" style="1" customWidth="1"/>
    <col min="14340" max="14340" width="12.7109375" style="1" customWidth="1"/>
    <col min="14341" max="14341" width="17" style="1" customWidth="1"/>
    <col min="14342" max="14342" width="18.28515625" style="1" customWidth="1"/>
    <col min="14343" max="14592" width="11.42578125" style="1"/>
    <col min="14593" max="14593" width="24.140625" style="1" customWidth="1"/>
    <col min="14594" max="14594" width="19.42578125" style="1" customWidth="1"/>
    <col min="14595" max="14595" width="23.7109375" style="1" customWidth="1"/>
    <col min="14596" max="14596" width="12.7109375" style="1" customWidth="1"/>
    <col min="14597" max="14597" width="17" style="1" customWidth="1"/>
    <col min="14598" max="14598" width="18.28515625" style="1" customWidth="1"/>
    <col min="14599" max="14848" width="11.42578125" style="1"/>
    <col min="14849" max="14849" width="24.140625" style="1" customWidth="1"/>
    <col min="14850" max="14850" width="19.42578125" style="1" customWidth="1"/>
    <col min="14851" max="14851" width="23.7109375" style="1" customWidth="1"/>
    <col min="14852" max="14852" width="12.7109375" style="1" customWidth="1"/>
    <col min="14853" max="14853" width="17" style="1" customWidth="1"/>
    <col min="14854" max="14854" width="18.28515625" style="1" customWidth="1"/>
    <col min="14855" max="15104" width="11.42578125" style="1"/>
    <col min="15105" max="15105" width="24.140625" style="1" customWidth="1"/>
    <col min="15106" max="15106" width="19.42578125" style="1" customWidth="1"/>
    <col min="15107" max="15107" width="23.7109375" style="1" customWidth="1"/>
    <col min="15108" max="15108" width="12.7109375" style="1" customWidth="1"/>
    <col min="15109" max="15109" width="17" style="1" customWidth="1"/>
    <col min="15110" max="15110" width="18.28515625" style="1" customWidth="1"/>
    <col min="15111" max="15360" width="11.42578125" style="1"/>
    <col min="15361" max="15361" width="24.140625" style="1" customWidth="1"/>
    <col min="15362" max="15362" width="19.42578125" style="1" customWidth="1"/>
    <col min="15363" max="15363" width="23.7109375" style="1" customWidth="1"/>
    <col min="15364" max="15364" width="12.7109375" style="1" customWidth="1"/>
    <col min="15365" max="15365" width="17" style="1" customWidth="1"/>
    <col min="15366" max="15366" width="18.28515625" style="1" customWidth="1"/>
    <col min="15367" max="15616" width="11.42578125" style="1"/>
    <col min="15617" max="15617" width="24.140625" style="1" customWidth="1"/>
    <col min="15618" max="15618" width="19.42578125" style="1" customWidth="1"/>
    <col min="15619" max="15619" width="23.7109375" style="1" customWidth="1"/>
    <col min="15620" max="15620" width="12.7109375" style="1" customWidth="1"/>
    <col min="15621" max="15621" width="17" style="1" customWidth="1"/>
    <col min="15622" max="15622" width="18.28515625" style="1" customWidth="1"/>
    <col min="15623" max="15872" width="11.42578125" style="1"/>
    <col min="15873" max="15873" width="24.140625" style="1" customWidth="1"/>
    <col min="15874" max="15874" width="19.42578125" style="1" customWidth="1"/>
    <col min="15875" max="15875" width="23.7109375" style="1" customWidth="1"/>
    <col min="15876" max="15876" width="12.7109375" style="1" customWidth="1"/>
    <col min="15877" max="15877" width="17" style="1" customWidth="1"/>
    <col min="15878" max="15878" width="18.28515625" style="1" customWidth="1"/>
    <col min="15879" max="16128" width="11.42578125" style="1"/>
    <col min="16129" max="16129" width="24.140625" style="1" customWidth="1"/>
    <col min="16130" max="16130" width="19.42578125" style="1" customWidth="1"/>
    <col min="16131" max="16131" width="23.7109375" style="1" customWidth="1"/>
    <col min="16132" max="16132" width="12.7109375" style="1" customWidth="1"/>
    <col min="16133" max="16133" width="17" style="1" customWidth="1"/>
    <col min="16134" max="16134" width="18.28515625" style="1" customWidth="1"/>
    <col min="16135" max="16384" width="11.42578125" style="1"/>
  </cols>
  <sheetData>
    <row r="1" spans="1:6" ht="23.25" x14ac:dyDescent="0.35">
      <c r="A1" s="472" t="s">
        <v>197</v>
      </c>
      <c r="B1" s="472"/>
      <c r="C1" s="472"/>
      <c r="D1" s="472"/>
      <c r="E1" s="472"/>
      <c r="F1" s="472"/>
    </row>
    <row r="2" spans="1:6" s="129" customFormat="1" ht="21" x14ac:dyDescent="0.25">
      <c r="A2" s="41" t="s">
        <v>13</v>
      </c>
      <c r="B2" s="42" t="s">
        <v>15</v>
      </c>
      <c r="C2" s="42" t="s">
        <v>16</v>
      </c>
      <c r="D2" s="42" t="s">
        <v>17</v>
      </c>
      <c r="E2" s="42" t="s">
        <v>18</v>
      </c>
      <c r="F2" s="42" t="s">
        <v>19</v>
      </c>
    </row>
    <row r="3" spans="1:6" ht="9" customHeight="1" x14ac:dyDescent="0.25">
      <c r="A3" s="6"/>
      <c r="B3" s="6"/>
      <c r="C3" s="6"/>
      <c r="D3" s="6"/>
      <c r="E3" s="6"/>
      <c r="F3" s="6"/>
    </row>
    <row r="4" spans="1:6" ht="63.75" customHeight="1" x14ac:dyDescent="0.25">
      <c r="A4" s="474" t="s">
        <v>53</v>
      </c>
      <c r="B4" s="473" t="s">
        <v>28</v>
      </c>
      <c r="C4" s="473" t="s">
        <v>22</v>
      </c>
      <c r="D4" s="473" t="s">
        <v>20</v>
      </c>
      <c r="E4" s="473"/>
      <c r="F4" s="473" t="s">
        <v>52</v>
      </c>
    </row>
    <row r="5" spans="1:6" ht="41.25" customHeight="1" x14ac:dyDescent="0.25">
      <c r="A5" s="474"/>
      <c r="B5" s="473"/>
      <c r="C5" s="473"/>
      <c r="D5" s="473"/>
      <c r="E5" s="473"/>
      <c r="F5" s="473"/>
    </row>
    <row r="6" spans="1:6" ht="37.5" customHeight="1" x14ac:dyDescent="0.25">
      <c r="A6" s="474" t="s">
        <v>26</v>
      </c>
      <c r="B6" s="473" t="s">
        <v>29</v>
      </c>
      <c r="C6" s="473" t="s">
        <v>23</v>
      </c>
      <c r="D6" s="131" t="s">
        <v>27</v>
      </c>
      <c r="E6" s="475" t="s">
        <v>21</v>
      </c>
      <c r="F6" s="473" t="s">
        <v>52</v>
      </c>
    </row>
    <row r="7" spans="1:6" ht="27.75" customHeight="1" x14ac:dyDescent="0.25">
      <c r="A7" s="474"/>
      <c r="B7" s="473"/>
      <c r="C7" s="473"/>
      <c r="D7" s="131" t="s">
        <v>54</v>
      </c>
      <c r="E7" s="475"/>
      <c r="F7" s="473"/>
    </row>
    <row r="8" spans="1:6" ht="71.25" customHeight="1" x14ac:dyDescent="0.25">
      <c r="A8" s="132" t="s">
        <v>30</v>
      </c>
      <c r="B8" s="131" t="s">
        <v>55</v>
      </c>
      <c r="C8" s="131" t="s">
        <v>24</v>
      </c>
      <c r="D8" s="131" t="s">
        <v>20</v>
      </c>
      <c r="E8" s="131" t="s">
        <v>139</v>
      </c>
      <c r="F8" s="131" t="s">
        <v>52</v>
      </c>
    </row>
    <row r="9" spans="1:6" ht="39.950000000000003" customHeight="1" x14ac:dyDescent="0.25">
      <c r="A9" s="470" t="s">
        <v>56</v>
      </c>
      <c r="B9" s="468" t="s">
        <v>57</v>
      </c>
      <c r="C9" s="468" t="s">
        <v>58</v>
      </c>
      <c r="D9" s="468" t="s">
        <v>25</v>
      </c>
      <c r="E9" s="131" t="s">
        <v>198</v>
      </c>
      <c r="F9" s="468" t="s">
        <v>52</v>
      </c>
    </row>
    <row r="10" spans="1:6" ht="39.950000000000003" customHeight="1" x14ac:dyDescent="0.25">
      <c r="A10" s="471"/>
      <c r="B10" s="469"/>
      <c r="C10" s="469"/>
      <c r="D10" s="469"/>
      <c r="E10" s="131" t="s">
        <v>199</v>
      </c>
      <c r="F10" s="469"/>
    </row>
    <row r="11" spans="1:6" ht="102" customHeight="1" x14ac:dyDescent="0.25">
      <c r="A11" s="132" t="s">
        <v>108</v>
      </c>
      <c r="B11" s="131" t="s">
        <v>109</v>
      </c>
      <c r="C11" s="131" t="s">
        <v>140</v>
      </c>
      <c r="D11" s="53" t="s">
        <v>196</v>
      </c>
      <c r="E11" s="53" t="s">
        <v>195</v>
      </c>
      <c r="F11" s="131" t="s">
        <v>110</v>
      </c>
    </row>
    <row r="12" spans="1:6" ht="66.75" customHeight="1" x14ac:dyDescent="0.25"/>
  </sheetData>
  <mergeCells count="17">
    <mergeCell ref="A1:F1"/>
    <mergeCell ref="F4:F5"/>
    <mergeCell ref="A6:A7"/>
    <mergeCell ref="B6:B7"/>
    <mergeCell ref="C6:C7"/>
    <mergeCell ref="E6:E7"/>
    <mergeCell ref="F6:F7"/>
    <mergeCell ref="A4:A5"/>
    <mergeCell ref="B4:B5"/>
    <mergeCell ref="C4:C5"/>
    <mergeCell ref="D4:D5"/>
    <mergeCell ref="E4:E5"/>
    <mergeCell ref="F9:F10"/>
    <mergeCell ref="C9:C10"/>
    <mergeCell ref="D9:D10"/>
    <mergeCell ref="B9:B10"/>
    <mergeCell ref="A9:A10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FF0000"/>
  </sheetPr>
  <dimension ref="A1:AB260"/>
  <sheetViews>
    <sheetView tabSelected="1" zoomScale="80" zoomScaleNormal="80" workbookViewId="0">
      <selection activeCell="W10" sqref="W10:X10"/>
    </sheetView>
  </sheetViews>
  <sheetFormatPr baseColWidth="10" defaultRowHeight="15" x14ac:dyDescent="0.25"/>
  <cols>
    <col min="1" max="1" width="13.7109375" style="1" customWidth="1"/>
    <col min="2" max="2" width="6.28515625" style="129" customWidth="1"/>
    <col min="3" max="4" width="9.7109375" style="129" customWidth="1"/>
    <col min="5" max="5" width="18.7109375" style="7" customWidth="1"/>
    <col min="6" max="6" width="7.7109375" style="7" customWidth="1"/>
    <col min="7" max="8" width="8.7109375" style="129" customWidth="1"/>
    <col min="9" max="9" width="17.28515625" style="129" customWidth="1"/>
    <col min="10" max="10" width="2.7109375" style="1" customWidth="1"/>
    <col min="11" max="15" width="7.7109375" style="1" customWidth="1"/>
    <col min="16" max="16" width="3" style="1" customWidth="1"/>
    <col min="17" max="21" width="7.7109375" style="1" customWidth="1"/>
    <col min="22" max="22" width="2.7109375" style="1" customWidth="1"/>
    <col min="23" max="27" width="7.7109375" style="1" customWidth="1"/>
    <col min="28" max="28" width="2.7109375" style="1" customWidth="1"/>
    <col min="29" max="16384" width="11.42578125" style="1"/>
  </cols>
  <sheetData>
    <row r="1" spans="1:28" ht="30" customHeight="1" thickTop="1" thickBot="1" x14ac:dyDescent="0.5">
      <c r="A1" s="64"/>
      <c r="B1" s="307" t="s">
        <v>189</v>
      </c>
      <c r="C1" s="308"/>
      <c r="D1" s="308"/>
      <c r="E1" s="308"/>
      <c r="F1" s="308"/>
      <c r="G1" s="308"/>
      <c r="H1" s="308"/>
      <c r="I1" s="309"/>
      <c r="K1" s="344" t="s">
        <v>114</v>
      </c>
      <c r="L1" s="345"/>
      <c r="M1" s="345"/>
      <c r="N1" s="345"/>
      <c r="O1" s="345"/>
      <c r="P1" s="345"/>
      <c r="Q1" s="345"/>
      <c r="R1" s="345"/>
      <c r="S1" s="345"/>
      <c r="T1" s="345"/>
      <c r="U1" s="345"/>
      <c r="V1" s="345"/>
      <c r="W1" s="345"/>
      <c r="X1" s="345"/>
      <c r="Y1" s="345"/>
      <c r="Z1" s="345"/>
      <c r="AA1" s="345"/>
      <c r="AB1" s="346"/>
    </row>
    <row r="2" spans="1:28" s="2" customFormat="1" ht="20.100000000000001" customHeight="1" thickTop="1" thickBot="1" x14ac:dyDescent="0.3">
      <c r="A2" s="150" t="s">
        <v>46</v>
      </c>
      <c r="B2" s="151" t="s">
        <v>7</v>
      </c>
      <c r="C2" s="152" t="s">
        <v>2</v>
      </c>
      <c r="D2" s="152" t="s">
        <v>1</v>
      </c>
      <c r="E2" s="153" t="s">
        <v>3</v>
      </c>
      <c r="F2" s="153" t="s">
        <v>4</v>
      </c>
      <c r="G2" s="310" t="s">
        <v>5</v>
      </c>
      <c r="H2" s="311"/>
      <c r="I2" s="154" t="s">
        <v>111</v>
      </c>
      <c r="P2" s="58"/>
      <c r="AB2" s="58"/>
    </row>
    <row r="3" spans="1:28" ht="15" customHeight="1" thickTop="1" thickBot="1" x14ac:dyDescent="0.3">
      <c r="A3" s="295">
        <v>44629</v>
      </c>
      <c r="B3" s="320" t="s">
        <v>31</v>
      </c>
      <c r="C3" s="321"/>
      <c r="D3" s="321"/>
      <c r="E3" s="321"/>
      <c r="F3" s="321"/>
      <c r="G3" s="321"/>
      <c r="H3" s="321"/>
      <c r="I3" s="322"/>
    </row>
    <row r="4" spans="1:28" ht="15" customHeight="1" thickTop="1" x14ac:dyDescent="0.25">
      <c r="A4" s="296"/>
      <c r="B4" s="323" t="s">
        <v>233</v>
      </c>
      <c r="C4" s="324"/>
      <c r="D4" s="324"/>
      <c r="E4" s="324"/>
      <c r="F4" s="324"/>
      <c r="G4" s="324"/>
      <c r="H4" s="324"/>
      <c r="I4" s="325"/>
    </row>
    <row r="5" spans="1:28" ht="15" customHeight="1" x14ac:dyDescent="0.25">
      <c r="A5" s="296"/>
      <c r="B5" s="301"/>
      <c r="C5" s="302"/>
      <c r="D5" s="302"/>
      <c r="E5" s="302"/>
      <c r="F5" s="302"/>
      <c r="G5" s="302"/>
      <c r="H5" s="302"/>
      <c r="I5" s="303"/>
    </row>
    <row r="6" spans="1:28" ht="15" customHeight="1" x14ac:dyDescent="0.25">
      <c r="A6" s="296"/>
      <c r="B6" s="301"/>
      <c r="C6" s="302"/>
      <c r="D6" s="302"/>
      <c r="E6" s="302"/>
      <c r="F6" s="302"/>
      <c r="G6" s="302"/>
      <c r="H6" s="302"/>
      <c r="I6" s="303"/>
    </row>
    <row r="7" spans="1:28" ht="15" customHeight="1" x14ac:dyDescent="0.25">
      <c r="A7" s="296"/>
      <c r="B7" s="301"/>
      <c r="C7" s="302"/>
      <c r="D7" s="302"/>
      <c r="E7" s="302"/>
      <c r="F7" s="302"/>
      <c r="G7" s="302"/>
      <c r="H7" s="302"/>
      <c r="I7" s="303"/>
    </row>
    <row r="8" spans="1:28" ht="15" customHeight="1" thickBot="1" x14ac:dyDescent="0.3">
      <c r="A8" s="319"/>
      <c r="B8" s="326"/>
      <c r="C8" s="327"/>
      <c r="D8" s="327"/>
      <c r="E8" s="327"/>
      <c r="F8" s="327"/>
      <c r="G8" s="327"/>
      <c r="H8" s="327"/>
      <c r="I8" s="328"/>
      <c r="P8" s="2"/>
    </row>
    <row r="9" spans="1:28" ht="15" customHeight="1" thickTop="1" thickBot="1" x14ac:dyDescent="0.3">
      <c r="A9" s="304">
        <v>44636</v>
      </c>
      <c r="B9" s="321" t="s">
        <v>31</v>
      </c>
      <c r="C9" s="321"/>
      <c r="D9" s="321"/>
      <c r="E9" s="321"/>
      <c r="F9" s="321"/>
      <c r="G9" s="321"/>
      <c r="H9" s="321"/>
      <c r="I9" s="322"/>
      <c r="K9" s="340" t="s">
        <v>31</v>
      </c>
      <c r="L9" s="340"/>
      <c r="M9" s="58"/>
      <c r="N9" s="58"/>
      <c r="O9" s="58"/>
      <c r="Q9" s="338" t="s">
        <v>259</v>
      </c>
      <c r="R9" s="338"/>
      <c r="S9" s="58"/>
      <c r="T9" s="2"/>
      <c r="U9" s="2"/>
      <c r="V9" s="2"/>
      <c r="W9" s="343" t="s">
        <v>258</v>
      </c>
      <c r="X9" s="343"/>
      <c r="Y9" s="2"/>
      <c r="Z9" s="2"/>
      <c r="AA9" s="2"/>
    </row>
    <row r="10" spans="1:28" ht="15" customHeight="1" thickTop="1" x14ac:dyDescent="0.25">
      <c r="A10" s="305"/>
      <c r="B10" s="195">
        <v>55</v>
      </c>
      <c r="C10" s="196" t="str">
        <f t="shared" ref="C10:C17" si="0">VLOOKUP($B10,$K$22:$O$93,4)</f>
        <v>SJL 1</v>
      </c>
      <c r="D10" s="196" t="str">
        <f t="shared" ref="D10:D17" si="1">VLOOKUP($B10,$K$22:$O$93,5)</f>
        <v>MASS 2</v>
      </c>
      <c r="E10" s="196" t="s">
        <v>193</v>
      </c>
      <c r="F10" s="196" t="s">
        <v>158</v>
      </c>
      <c r="G10" s="196">
        <f>IFERROR(VLOOKUP($B10,'Cls B1'!$A$1:$G$75,4,FALSE),"")</f>
        <v>0</v>
      </c>
      <c r="H10" s="196">
        <f>IFERROR(VLOOKUP($B10,'Cls B1'!$A$1:$G$75,5,FALSE),"")</f>
        <v>0</v>
      </c>
      <c r="I10" s="237"/>
      <c r="K10" s="341" t="s">
        <v>0</v>
      </c>
      <c r="L10" s="342"/>
      <c r="M10" s="58"/>
      <c r="N10" s="58"/>
      <c r="O10" s="58"/>
      <c r="Q10" s="338" t="s">
        <v>0</v>
      </c>
      <c r="R10" s="338"/>
      <c r="S10" s="58"/>
      <c r="T10" s="2"/>
      <c r="U10" s="2"/>
      <c r="V10" s="2"/>
      <c r="W10" s="343" t="s">
        <v>0</v>
      </c>
      <c r="X10" s="343"/>
      <c r="Y10" s="2"/>
      <c r="Z10" s="2"/>
      <c r="AA10" s="2"/>
    </row>
    <row r="11" spans="1:28" ht="15" customHeight="1" x14ac:dyDescent="0.25">
      <c r="A11" s="305"/>
      <c r="B11" s="225">
        <v>46</v>
      </c>
      <c r="C11" s="196" t="str">
        <f t="shared" si="0"/>
        <v>SJL 2</v>
      </c>
      <c r="D11" s="196" t="str">
        <f t="shared" si="1"/>
        <v>MASS 1</v>
      </c>
      <c r="E11" s="196" t="s">
        <v>194</v>
      </c>
      <c r="F11" s="167" t="s">
        <v>158</v>
      </c>
      <c r="G11" s="196">
        <f>IFERROR(VLOOKUP($B11,'Cls B1'!$A$1:$G$75,4,FALSE),"")</f>
        <v>0</v>
      </c>
      <c r="H11" s="196">
        <f>IFERROR(VLOOKUP($B11,'Cls B1'!$A$1:$G$75,5,FALSE),"")</f>
        <v>0</v>
      </c>
      <c r="I11" s="213"/>
      <c r="K11" s="47">
        <v>1</v>
      </c>
      <c r="L11" s="48" t="s">
        <v>144</v>
      </c>
      <c r="Q11" s="253">
        <v>1</v>
      </c>
      <c r="R11" s="50" t="s">
        <v>41</v>
      </c>
      <c r="W11" s="254">
        <v>1</v>
      </c>
      <c r="X11" s="148" t="s">
        <v>191</v>
      </c>
    </row>
    <row r="12" spans="1:28" ht="15" customHeight="1" x14ac:dyDescent="0.25">
      <c r="A12" s="305"/>
      <c r="B12" s="225">
        <v>38</v>
      </c>
      <c r="C12" s="196" t="str">
        <f t="shared" si="0"/>
        <v>MASS 1</v>
      </c>
      <c r="D12" s="196" t="str">
        <f t="shared" si="1"/>
        <v>SJL 1</v>
      </c>
      <c r="E12" s="196" t="s">
        <v>193</v>
      </c>
      <c r="F12" s="167" t="s">
        <v>156</v>
      </c>
      <c r="G12" s="196">
        <f>IFERROR(VLOOKUP($B12,'Cls B1'!$A$1:$G$75,4,FALSE),"")</f>
        <v>0</v>
      </c>
      <c r="H12" s="196">
        <f>IFERROR(VLOOKUP($B12,'Cls B1'!$A$1:$G$75,5,FALSE),"")</f>
        <v>0</v>
      </c>
      <c r="I12" s="213"/>
      <c r="K12" s="47">
        <v>2</v>
      </c>
      <c r="L12" s="48" t="s">
        <v>155</v>
      </c>
      <c r="Q12" s="253">
        <v>2</v>
      </c>
      <c r="R12" s="50" t="s">
        <v>152</v>
      </c>
      <c r="W12" s="254">
        <v>2</v>
      </c>
      <c r="X12" s="148" t="s">
        <v>175</v>
      </c>
    </row>
    <row r="13" spans="1:28" s="2" customFormat="1" ht="15" customHeight="1" x14ac:dyDescent="0.25">
      <c r="A13" s="305"/>
      <c r="B13" s="197">
        <v>58</v>
      </c>
      <c r="C13" s="196" t="str">
        <f t="shared" si="0"/>
        <v>MASS 2</v>
      </c>
      <c r="D13" s="196" t="str">
        <f t="shared" si="1"/>
        <v>SJL 2</v>
      </c>
      <c r="E13" s="196" t="s">
        <v>194</v>
      </c>
      <c r="F13" s="239" t="s">
        <v>156</v>
      </c>
      <c r="G13" s="196">
        <f>IFERROR(VLOOKUP($B13,'Cls B1'!$A$1:$G$75,4,FALSE),"")</f>
        <v>0</v>
      </c>
      <c r="H13" s="196">
        <f>IFERROR(VLOOKUP($B13,'Cls B1'!$A$1:$G$75,5,FALSE),"")</f>
        <v>0</v>
      </c>
      <c r="I13" s="213"/>
      <c r="K13" s="47">
        <v>3</v>
      </c>
      <c r="L13" s="48" t="s">
        <v>141</v>
      </c>
      <c r="M13" s="1"/>
      <c r="N13" s="1"/>
      <c r="O13" s="1"/>
      <c r="P13" s="1"/>
      <c r="Q13" s="253">
        <v>3</v>
      </c>
      <c r="R13" s="50" t="s">
        <v>14</v>
      </c>
      <c r="S13" s="1"/>
      <c r="T13" s="1"/>
      <c r="U13" s="1"/>
      <c r="V13" s="1"/>
      <c r="W13" s="254">
        <v>3</v>
      </c>
      <c r="X13" s="148" t="s">
        <v>153</v>
      </c>
      <c r="Y13" s="1"/>
      <c r="Z13" s="1"/>
      <c r="AA13" s="1"/>
    </row>
    <row r="14" spans="1:28" ht="15" customHeight="1" x14ac:dyDescent="0.25">
      <c r="A14" s="305"/>
      <c r="B14" s="225">
        <v>67</v>
      </c>
      <c r="C14" s="196" t="str">
        <f t="shared" si="0"/>
        <v>ROC 1</v>
      </c>
      <c r="D14" s="196" t="str">
        <f t="shared" si="1"/>
        <v>STAN 1</v>
      </c>
      <c r="E14" s="196" t="s">
        <v>251</v>
      </c>
      <c r="F14" s="167" t="s">
        <v>158</v>
      </c>
      <c r="G14" s="196">
        <f>IFERROR(VLOOKUP($B14,'Cls B1'!$A$1:$G$75,4,FALSE),"")</f>
        <v>0</v>
      </c>
      <c r="H14" s="196">
        <f>IFERROR(VLOOKUP($B14,'Cls B1'!$A$1:$G$75,5,FALSE),"")</f>
        <v>0</v>
      </c>
      <c r="I14" s="213"/>
      <c r="K14" s="47">
        <v>4</v>
      </c>
      <c r="L14" s="48" t="s">
        <v>131</v>
      </c>
      <c r="P14" s="2"/>
      <c r="Q14" s="253">
        <v>4</v>
      </c>
      <c r="R14" s="50" t="s">
        <v>130</v>
      </c>
      <c r="W14" s="254">
        <v>4</v>
      </c>
      <c r="X14" s="148" t="s">
        <v>192</v>
      </c>
    </row>
    <row r="15" spans="1:28" ht="15" customHeight="1" x14ac:dyDescent="0.25">
      <c r="A15" s="305"/>
      <c r="B15" s="225">
        <v>39</v>
      </c>
      <c r="C15" s="196" t="str">
        <f t="shared" si="0"/>
        <v>STAN 2</v>
      </c>
      <c r="D15" s="196" t="str">
        <f t="shared" si="1"/>
        <v>FEN 1</v>
      </c>
      <c r="E15" s="196" t="s">
        <v>251</v>
      </c>
      <c r="F15" s="167" t="s">
        <v>156</v>
      </c>
      <c r="G15" s="196">
        <f>IFERROR(VLOOKUP($B15,'Cls B1'!$A$1:$G$75,4,FALSE),"")</f>
        <v>0</v>
      </c>
      <c r="H15" s="196">
        <f>IFERROR(VLOOKUP($B15,'Cls B1'!$A$1:$G$75,5,FALSE),"")</f>
        <v>0</v>
      </c>
      <c r="I15" s="213"/>
      <c r="K15" s="47">
        <v>5</v>
      </c>
      <c r="L15" s="48" t="s">
        <v>142</v>
      </c>
      <c r="Q15" s="253">
        <v>5</v>
      </c>
      <c r="R15" s="50" t="s">
        <v>154</v>
      </c>
      <c r="W15" s="254">
        <v>5</v>
      </c>
      <c r="X15" s="254" t="s">
        <v>203</v>
      </c>
    </row>
    <row r="16" spans="1:28" ht="15" customHeight="1" x14ac:dyDescent="0.25">
      <c r="A16" s="305"/>
      <c r="B16" s="225">
        <v>56</v>
      </c>
      <c r="C16" s="167" t="str">
        <f t="shared" si="0"/>
        <v>FEN 1</v>
      </c>
      <c r="D16" s="167" t="str">
        <f t="shared" si="1"/>
        <v>STAN 1</v>
      </c>
      <c r="E16" s="196" t="s">
        <v>251</v>
      </c>
      <c r="F16" s="167" t="s">
        <v>149</v>
      </c>
      <c r="G16" s="167">
        <f>IFERROR(VLOOKUP($B16,'Cls B1'!$A$1:$G$75,4,FALSE),"")</f>
        <v>0</v>
      </c>
      <c r="H16" s="167">
        <f>IFERROR(VLOOKUP($B16,'Cls B1'!$A$1:$G$75,5,FALSE),"")</f>
        <v>0</v>
      </c>
      <c r="I16" s="233"/>
      <c r="K16" s="47">
        <v>6</v>
      </c>
      <c r="L16" s="48" t="s">
        <v>132</v>
      </c>
    </row>
    <row r="17" spans="1:27" ht="15" customHeight="1" x14ac:dyDescent="0.25">
      <c r="A17" s="305"/>
      <c r="B17" s="225">
        <v>68</v>
      </c>
      <c r="C17" s="167" t="str">
        <f t="shared" si="0"/>
        <v>ROC 1</v>
      </c>
      <c r="D17" s="167" t="str">
        <f t="shared" si="1"/>
        <v>STAN 2</v>
      </c>
      <c r="E17" s="196" t="s">
        <v>251</v>
      </c>
      <c r="F17" s="167" t="s">
        <v>157</v>
      </c>
      <c r="G17" s="167">
        <f>IFERROR(VLOOKUP($B17,'Cls B1'!$A$1:$G$75,4,FALSE),"")</f>
        <v>0</v>
      </c>
      <c r="H17" s="167">
        <f>IFERROR(VLOOKUP($B17,'Cls B1'!$A$1:$G$75,5,FALSE),"")</f>
        <v>0</v>
      </c>
      <c r="I17" s="270"/>
      <c r="K17" s="47">
        <v>7</v>
      </c>
      <c r="L17" s="48" t="s">
        <v>143</v>
      </c>
    </row>
    <row r="18" spans="1:27" ht="15" customHeight="1" thickBot="1" x14ac:dyDescent="0.3">
      <c r="A18" s="305"/>
      <c r="B18" s="329" t="s">
        <v>259</v>
      </c>
      <c r="C18" s="329"/>
      <c r="D18" s="329"/>
      <c r="E18" s="329"/>
      <c r="F18" s="329"/>
      <c r="G18" s="329"/>
      <c r="H18" s="329"/>
      <c r="I18" s="330"/>
      <c r="K18" s="47">
        <v>8</v>
      </c>
      <c r="L18" s="48" t="s">
        <v>190</v>
      </c>
    </row>
    <row r="19" spans="1:27" ht="15" customHeight="1" thickTop="1" x14ac:dyDescent="0.25">
      <c r="A19" s="305"/>
      <c r="B19" s="195">
        <v>115</v>
      </c>
      <c r="C19" s="196" t="str">
        <f>VLOOKUP($B19,$Q$21:$U$41,4)</f>
        <v>SJL 3</v>
      </c>
      <c r="D19" s="196" t="str">
        <f>VLOOKUP($B19,$Q$21:$U$41,5)</f>
        <v>SANO</v>
      </c>
      <c r="E19" s="196" t="s">
        <v>252</v>
      </c>
      <c r="F19" s="196" t="s">
        <v>158</v>
      </c>
      <c r="G19" s="240" t="str">
        <f>IFERROR(VLOOKUP($B19,'Cls B2 et B3'!$A$1:$G$23,4,FALSE),"")</f>
        <v/>
      </c>
      <c r="H19" s="240" t="str">
        <f>IFERROR(VLOOKUP($B19,'Cls B2 et B3'!$A$1:$G$23,5,FALSE),"")</f>
        <v/>
      </c>
      <c r="I19" s="212"/>
      <c r="K19" s="3">
        <v>9</v>
      </c>
      <c r="L19" s="48" t="s">
        <v>202</v>
      </c>
    </row>
    <row r="20" spans="1:27" ht="15" customHeight="1" x14ac:dyDescent="0.25">
      <c r="A20" s="305"/>
      <c r="B20" s="225">
        <v>120</v>
      </c>
      <c r="C20" s="167" t="str">
        <f>VLOOKUP($B20,$Q$21:$U$41,4)</f>
        <v>FEN 2</v>
      </c>
      <c r="D20" s="167" t="str">
        <f>VLOOKUP($B20,$Q$21:$U$41,5)</f>
        <v>SANO</v>
      </c>
      <c r="E20" s="196" t="s">
        <v>252</v>
      </c>
      <c r="F20" s="224" t="s">
        <v>156</v>
      </c>
      <c r="G20" s="234"/>
      <c r="H20" s="234"/>
      <c r="I20" s="233"/>
    </row>
    <row r="21" spans="1:27" ht="15" customHeight="1" thickBot="1" x14ac:dyDescent="0.3">
      <c r="A21" s="305"/>
      <c r="B21" s="225">
        <v>117</v>
      </c>
      <c r="C21" s="167" t="str">
        <f>VLOOKUP($B21,$Q$21:$U$41,4)</f>
        <v>SJL 3</v>
      </c>
      <c r="D21" s="167" t="str">
        <f>VLOOKUP($B21,$Q$21:$U$41,5)</f>
        <v>FEN 2</v>
      </c>
      <c r="E21" s="196" t="s">
        <v>252</v>
      </c>
      <c r="F21" s="167" t="s">
        <v>149</v>
      </c>
      <c r="G21" s="196" t="str">
        <f>IFERROR(VLOOKUP($B21,'Cls B2 et B3'!$A$1:$G$23,4,FALSE),"")</f>
        <v/>
      </c>
      <c r="H21" s="196" t="str">
        <f>IFERROR(VLOOKUP($B21,'Cls B2 et B3'!$A$1:$G$23,5,FALSE),"")</f>
        <v/>
      </c>
      <c r="I21" s="213"/>
      <c r="K21" s="31" t="s">
        <v>6</v>
      </c>
      <c r="L21" s="56" t="s">
        <v>2</v>
      </c>
      <c r="M21" s="56" t="s">
        <v>1</v>
      </c>
      <c r="N21" s="339" t="s">
        <v>7</v>
      </c>
      <c r="O21" s="339"/>
      <c r="Q21" s="36" t="s">
        <v>6</v>
      </c>
      <c r="R21" s="57" t="s">
        <v>2</v>
      </c>
      <c r="S21" s="57" t="s">
        <v>1</v>
      </c>
      <c r="T21" s="335" t="s">
        <v>7</v>
      </c>
      <c r="U21" s="336"/>
      <c r="W21" s="37" t="s">
        <v>6</v>
      </c>
      <c r="X21" s="59" t="s">
        <v>2</v>
      </c>
      <c r="Y21" s="59" t="s">
        <v>1</v>
      </c>
      <c r="Z21" s="337" t="s">
        <v>7</v>
      </c>
      <c r="AA21" s="337"/>
    </row>
    <row r="22" spans="1:27" ht="15" customHeight="1" thickTop="1" thickBot="1" x14ac:dyDescent="0.3">
      <c r="A22" s="305"/>
      <c r="B22" s="317" t="s">
        <v>258</v>
      </c>
      <c r="C22" s="317"/>
      <c r="D22" s="317"/>
      <c r="E22" s="317"/>
      <c r="F22" s="317"/>
      <c r="G22" s="317"/>
      <c r="H22" s="317"/>
      <c r="I22" s="318"/>
      <c r="K22" s="102">
        <v>1</v>
      </c>
      <c r="L22" s="33">
        <v>2</v>
      </c>
      <c r="M22" s="33">
        <v>3</v>
      </c>
      <c r="N22" s="35" t="str">
        <f t="shared" ref="N22:N53" si="2">VLOOKUP(L22,$K$9:$L$19,2)</f>
        <v>SJL 2</v>
      </c>
      <c r="O22" s="35" t="str">
        <f t="shared" ref="O22:O53" si="3">VLOOKUP(M22,$K$9:$L$19,2)</f>
        <v>STAN 1</v>
      </c>
      <c r="Q22" s="267">
        <v>113</v>
      </c>
      <c r="R22" s="33">
        <v>1</v>
      </c>
      <c r="S22" s="33">
        <v>2</v>
      </c>
      <c r="T22" s="35" t="str">
        <f t="shared" ref="T22:T41" si="4">VLOOKUP(R22,$Q$9:$R$15,2)</f>
        <v>SANO</v>
      </c>
      <c r="U22" s="35" t="str">
        <f t="shared" ref="U22:U41" si="5">VLOOKUP(S22,$Q$9:$R$15,2)</f>
        <v>STAN 3</v>
      </c>
      <c r="W22" s="98">
        <v>133</v>
      </c>
      <c r="X22" s="33">
        <v>1</v>
      </c>
      <c r="Y22" s="33">
        <v>2</v>
      </c>
      <c r="Z22" s="35" t="str">
        <f t="shared" ref="Z22:Z41" si="6">VLOOKUP(X22,$W$9:$X$15,2)</f>
        <v>STAN 4</v>
      </c>
      <c r="AA22" s="35" t="str">
        <f t="shared" ref="AA22:AA41" si="7">VLOOKUP(Y22,$W$9:$X$15,2)</f>
        <v>ASVP</v>
      </c>
    </row>
    <row r="23" spans="1:27" ht="15" customHeight="1" thickTop="1" x14ac:dyDescent="0.25">
      <c r="A23" s="305"/>
      <c r="B23" s="268">
        <v>136</v>
      </c>
      <c r="C23" s="216" t="str">
        <f>VLOOKUP($B23,$W$21:$AA$41,4)</f>
        <v>ASVP</v>
      </c>
      <c r="D23" s="216" t="str">
        <f>VLOOKUP($B23,$W$21:$AA$41,5)</f>
        <v>FEN 3</v>
      </c>
      <c r="E23" s="196" t="s">
        <v>160</v>
      </c>
      <c r="F23" s="216" t="s">
        <v>158</v>
      </c>
      <c r="G23" s="216"/>
      <c r="H23" s="216"/>
      <c r="I23" s="212"/>
      <c r="K23" s="102">
        <v>2</v>
      </c>
      <c r="L23" s="33">
        <v>1</v>
      </c>
      <c r="M23" s="33">
        <v>5</v>
      </c>
      <c r="N23" s="35" t="str">
        <f t="shared" si="2"/>
        <v>SJL 1</v>
      </c>
      <c r="O23" s="35" t="str">
        <f t="shared" si="3"/>
        <v>MASS 1</v>
      </c>
      <c r="Q23" s="105">
        <v>114</v>
      </c>
      <c r="R23" s="33">
        <v>3</v>
      </c>
      <c r="S23" s="33">
        <v>4</v>
      </c>
      <c r="T23" s="35" t="str">
        <f t="shared" si="4"/>
        <v>BND</v>
      </c>
      <c r="U23" s="35" t="str">
        <f t="shared" si="5"/>
        <v>FEN 2</v>
      </c>
      <c r="W23" s="102">
        <v>134</v>
      </c>
      <c r="X23" s="33">
        <v>3</v>
      </c>
      <c r="Y23" s="33">
        <v>4</v>
      </c>
      <c r="Z23" s="35" t="str">
        <f t="shared" si="6"/>
        <v>FEN 3</v>
      </c>
      <c r="AA23" s="35" t="str">
        <f t="shared" si="7"/>
        <v>JBS 2</v>
      </c>
    </row>
    <row r="24" spans="1:27" ht="15" customHeight="1" x14ac:dyDescent="0.25">
      <c r="A24" s="305"/>
      <c r="B24" s="225">
        <v>141</v>
      </c>
      <c r="C24" s="196" t="str">
        <f>VLOOKUP($B24,$W$21:$AA$41,4)</f>
        <v>FEN 3</v>
      </c>
      <c r="D24" s="196" t="str">
        <f>VLOOKUP($B24,$W$21:$AA$41,5)</f>
        <v>ROC 2</v>
      </c>
      <c r="E24" s="196" t="s">
        <v>160</v>
      </c>
      <c r="F24" s="167" t="s">
        <v>156</v>
      </c>
      <c r="G24" s="167"/>
      <c r="H24" s="167"/>
      <c r="I24" s="213"/>
      <c r="K24" s="102">
        <v>3</v>
      </c>
      <c r="L24" s="33">
        <v>7</v>
      </c>
      <c r="M24" s="33">
        <v>4</v>
      </c>
      <c r="N24" s="35" t="str">
        <f t="shared" si="2"/>
        <v>FEN 1</v>
      </c>
      <c r="O24" s="35" t="str">
        <f t="shared" si="3"/>
        <v>STAN 2</v>
      </c>
      <c r="Q24" s="105">
        <v>115</v>
      </c>
      <c r="R24" s="33">
        <v>5</v>
      </c>
      <c r="S24" s="33">
        <v>1</v>
      </c>
      <c r="T24" s="35" t="str">
        <f t="shared" si="4"/>
        <v>SJL 3</v>
      </c>
      <c r="U24" s="35" t="str">
        <f t="shared" si="5"/>
        <v>SANO</v>
      </c>
      <c r="W24" s="98">
        <v>135</v>
      </c>
      <c r="X24" s="33">
        <v>5</v>
      </c>
      <c r="Y24" s="33">
        <v>1</v>
      </c>
      <c r="Z24" s="35" t="str">
        <f t="shared" si="6"/>
        <v>ROC 2</v>
      </c>
      <c r="AA24" s="35" t="str">
        <f t="shared" si="7"/>
        <v>STAN 4</v>
      </c>
    </row>
    <row r="25" spans="1:27" ht="15" customHeight="1" thickBot="1" x14ac:dyDescent="0.3">
      <c r="A25" s="306"/>
      <c r="B25" s="269">
        <v>139</v>
      </c>
      <c r="C25" s="241" t="str">
        <f>VLOOKUP($B25,$W$21:$AA$41,4)</f>
        <v>ASVP</v>
      </c>
      <c r="D25" s="241" t="str">
        <f>VLOOKUP($B25,$W$21:$AA$41,5)</f>
        <v>ROC 2</v>
      </c>
      <c r="E25" s="196" t="s">
        <v>160</v>
      </c>
      <c r="F25" s="190" t="s">
        <v>149</v>
      </c>
      <c r="G25" s="190"/>
      <c r="H25" s="190"/>
      <c r="I25" s="223"/>
      <c r="K25" s="102">
        <v>4</v>
      </c>
      <c r="L25" s="33">
        <v>6</v>
      </c>
      <c r="M25" s="33">
        <v>8</v>
      </c>
      <c r="N25" s="35" t="str">
        <f t="shared" si="2"/>
        <v>MASS 2</v>
      </c>
      <c r="O25" s="35" t="str">
        <f t="shared" si="3"/>
        <v>JBS 1</v>
      </c>
      <c r="Q25" s="105">
        <v>116</v>
      </c>
      <c r="R25" s="33">
        <v>2</v>
      </c>
      <c r="S25" s="33">
        <v>3</v>
      </c>
      <c r="T25" s="35" t="str">
        <f t="shared" si="4"/>
        <v>STAN 3</v>
      </c>
      <c r="U25" s="35" t="str">
        <f t="shared" si="5"/>
        <v>BND</v>
      </c>
      <c r="W25" s="102">
        <v>136</v>
      </c>
      <c r="X25" s="33">
        <v>2</v>
      </c>
      <c r="Y25" s="33">
        <v>3</v>
      </c>
      <c r="Z25" s="35" t="str">
        <f t="shared" si="6"/>
        <v>ASVP</v>
      </c>
      <c r="AA25" s="35" t="str">
        <f t="shared" si="7"/>
        <v>FEN 3</v>
      </c>
    </row>
    <row r="26" spans="1:27" ht="15" customHeight="1" thickTop="1" thickBot="1" x14ac:dyDescent="0.3">
      <c r="A26" s="289">
        <v>44643</v>
      </c>
      <c r="B26" s="320" t="s">
        <v>31</v>
      </c>
      <c r="C26" s="321"/>
      <c r="D26" s="321"/>
      <c r="E26" s="321"/>
      <c r="F26" s="321"/>
      <c r="G26" s="321"/>
      <c r="H26" s="321"/>
      <c r="I26" s="322"/>
      <c r="K26" s="102">
        <v>5</v>
      </c>
      <c r="L26" s="34">
        <v>1</v>
      </c>
      <c r="M26" s="34">
        <v>2</v>
      </c>
      <c r="N26" s="35" t="str">
        <f t="shared" si="2"/>
        <v>SJL 1</v>
      </c>
      <c r="O26" s="35" t="str">
        <f t="shared" si="3"/>
        <v>SJL 2</v>
      </c>
      <c r="Q26" s="105">
        <v>117</v>
      </c>
      <c r="R26" s="34">
        <v>5</v>
      </c>
      <c r="S26" s="34">
        <v>4</v>
      </c>
      <c r="T26" s="35" t="str">
        <f t="shared" si="4"/>
        <v>SJL 3</v>
      </c>
      <c r="U26" s="35" t="str">
        <f t="shared" si="5"/>
        <v>FEN 2</v>
      </c>
      <c r="W26" s="98">
        <v>137</v>
      </c>
      <c r="X26" s="34">
        <v>5</v>
      </c>
      <c r="Y26" s="34">
        <v>4</v>
      </c>
      <c r="Z26" s="35" t="str">
        <f t="shared" si="6"/>
        <v>ROC 2</v>
      </c>
      <c r="AA26" s="35" t="str">
        <f t="shared" si="7"/>
        <v>JBS 2</v>
      </c>
    </row>
    <row r="27" spans="1:27" ht="15" customHeight="1" thickTop="1" x14ac:dyDescent="0.25">
      <c r="A27" s="290"/>
      <c r="B27" s="155">
        <v>48</v>
      </c>
      <c r="C27" s="156" t="str">
        <f>VLOOKUP($B27,$K$22:$O$93,4)</f>
        <v>FEN 1</v>
      </c>
      <c r="D27" s="156" t="str">
        <f>VLOOKUP($B27,$K$22:$O$93,5)</f>
        <v>MASS 2</v>
      </c>
      <c r="E27" s="156" t="s">
        <v>260</v>
      </c>
      <c r="F27" s="156" t="s">
        <v>147</v>
      </c>
      <c r="G27" s="156">
        <f>IFERROR(VLOOKUP($B27,'Cls B1'!$A$1:$G$75,4,FALSE),"")</f>
        <v>0</v>
      </c>
      <c r="H27" s="156">
        <f>IFERROR(VLOOKUP($B27,'Cls B1'!$A$1:$G$75,5,FALSE),"")</f>
        <v>0</v>
      </c>
      <c r="I27" s="243" t="s">
        <v>41</v>
      </c>
      <c r="K27" s="102">
        <v>6</v>
      </c>
      <c r="L27" s="34">
        <v>3</v>
      </c>
      <c r="M27" s="34">
        <v>4</v>
      </c>
      <c r="N27" s="35" t="str">
        <f t="shared" si="2"/>
        <v>STAN 1</v>
      </c>
      <c r="O27" s="35" t="str">
        <f t="shared" si="3"/>
        <v>STAN 2</v>
      </c>
      <c r="Q27" s="267">
        <v>118</v>
      </c>
      <c r="R27" s="34">
        <v>1</v>
      </c>
      <c r="S27" s="34">
        <v>3</v>
      </c>
      <c r="T27" s="35" t="str">
        <f t="shared" si="4"/>
        <v>SANO</v>
      </c>
      <c r="U27" s="35" t="str">
        <f t="shared" si="5"/>
        <v>BND</v>
      </c>
      <c r="W27" s="102">
        <v>138</v>
      </c>
      <c r="X27" s="34">
        <v>1</v>
      </c>
      <c r="Y27" s="34">
        <v>3</v>
      </c>
      <c r="Z27" s="35" t="str">
        <f t="shared" si="6"/>
        <v>STAN 4</v>
      </c>
      <c r="AA27" s="35" t="str">
        <f t="shared" si="7"/>
        <v>FEN 3</v>
      </c>
    </row>
    <row r="28" spans="1:27" ht="15" customHeight="1" x14ac:dyDescent="0.25">
      <c r="A28" s="290"/>
      <c r="B28" s="9">
        <v>33</v>
      </c>
      <c r="C28" s="156" t="str">
        <f>VLOOKUP($B28,$K$22:$O$93,4)</f>
        <v>MASS 1</v>
      </c>
      <c r="D28" s="156" t="str">
        <f>VLOOKUP($B28,$K$22:$O$93,5)</f>
        <v>ROC 1</v>
      </c>
      <c r="E28" s="156" t="s">
        <v>260</v>
      </c>
      <c r="F28" s="114" t="s">
        <v>158</v>
      </c>
      <c r="G28" s="156">
        <f>IFERROR(VLOOKUP($B28,'Cls B1'!$A$1:$G$75,4,FALSE),"")</f>
        <v>0</v>
      </c>
      <c r="H28" s="156">
        <f>IFERROR(VLOOKUP($B28,'Cls B1'!$A$1:$G$75,5,FALSE),"")</f>
        <v>0</v>
      </c>
      <c r="I28" s="230"/>
      <c r="K28" s="102">
        <v>7</v>
      </c>
      <c r="L28" s="34">
        <v>5</v>
      </c>
      <c r="M28" s="34">
        <v>6</v>
      </c>
      <c r="N28" s="35" t="str">
        <f t="shared" si="2"/>
        <v>MASS 1</v>
      </c>
      <c r="O28" s="35" t="str">
        <f t="shared" si="3"/>
        <v>MASS 2</v>
      </c>
      <c r="Q28" s="267">
        <v>119</v>
      </c>
      <c r="R28" s="34">
        <v>2</v>
      </c>
      <c r="S28" s="34">
        <v>5</v>
      </c>
      <c r="T28" s="35" t="str">
        <f t="shared" si="4"/>
        <v>STAN 3</v>
      </c>
      <c r="U28" s="35" t="str">
        <f t="shared" si="5"/>
        <v>SJL 3</v>
      </c>
      <c r="W28" s="102">
        <v>139</v>
      </c>
      <c r="X28" s="34">
        <v>2</v>
      </c>
      <c r="Y28" s="34">
        <v>5</v>
      </c>
      <c r="Z28" s="35" t="str">
        <f t="shared" si="6"/>
        <v>ASVP</v>
      </c>
      <c r="AA28" s="35" t="str">
        <f t="shared" si="7"/>
        <v>ROC 2</v>
      </c>
    </row>
    <row r="29" spans="1:27" ht="15" customHeight="1" x14ac:dyDescent="0.25">
      <c r="A29" s="290"/>
      <c r="B29" s="9">
        <v>34</v>
      </c>
      <c r="C29" s="156" t="str">
        <f>VLOOKUP($B29,$K$22:$O$93,4)</f>
        <v>MASS 2</v>
      </c>
      <c r="D29" s="156" t="str">
        <f>VLOOKUP($B29,$K$22:$O$93,5)</f>
        <v>ROC 1</v>
      </c>
      <c r="E29" s="156" t="s">
        <v>260</v>
      </c>
      <c r="F29" s="114" t="s">
        <v>156</v>
      </c>
      <c r="G29" s="156">
        <f>IFERROR(VLOOKUP($B29,'Cls B1'!$A$1:$G$75,4,FALSE),"")</f>
        <v>0</v>
      </c>
      <c r="H29" s="156">
        <f>IFERROR(VLOOKUP($B29,'Cls B1'!$A$1:$G$75,5,FALSE),"")</f>
        <v>0</v>
      </c>
      <c r="I29" s="230"/>
      <c r="K29" s="102">
        <v>8</v>
      </c>
      <c r="L29" s="34">
        <v>8</v>
      </c>
      <c r="M29" s="34">
        <v>7</v>
      </c>
      <c r="N29" s="35" t="str">
        <f t="shared" si="2"/>
        <v>JBS 1</v>
      </c>
      <c r="O29" s="35" t="str">
        <f t="shared" si="3"/>
        <v>FEN 1</v>
      </c>
      <c r="Q29" s="105">
        <v>120</v>
      </c>
      <c r="R29" s="34">
        <v>4</v>
      </c>
      <c r="S29" s="34">
        <v>1</v>
      </c>
      <c r="T29" s="35" t="str">
        <f t="shared" si="4"/>
        <v>FEN 2</v>
      </c>
      <c r="U29" s="35" t="str">
        <f t="shared" si="5"/>
        <v>SANO</v>
      </c>
      <c r="W29" s="102">
        <v>140</v>
      </c>
      <c r="X29" s="34">
        <v>4</v>
      </c>
      <c r="Y29" s="34">
        <v>1</v>
      </c>
      <c r="Z29" s="35" t="str">
        <f t="shared" si="6"/>
        <v>JBS 2</v>
      </c>
      <c r="AA29" s="35" t="str">
        <f t="shared" si="7"/>
        <v>STAN 4</v>
      </c>
    </row>
    <row r="30" spans="1:27" ht="15" customHeight="1" x14ac:dyDescent="0.25">
      <c r="A30" s="290"/>
      <c r="B30" s="104">
        <v>51</v>
      </c>
      <c r="C30" s="156" t="str">
        <f>VLOOKUP($B30,$K$22:$O$93,4)</f>
        <v>MASS 1</v>
      </c>
      <c r="D30" s="156" t="str">
        <f>VLOOKUP($B30,$K$22:$O$93,5)</f>
        <v>FEN 1</v>
      </c>
      <c r="E30" s="156" t="s">
        <v>260</v>
      </c>
      <c r="F30" s="248" t="s">
        <v>149</v>
      </c>
      <c r="G30" s="156">
        <f>IFERROR(VLOOKUP($B30,'Cls B1'!$A$1:$G$75,4,FALSE),"")</f>
        <v>0</v>
      </c>
      <c r="H30" s="156">
        <f>IFERROR(VLOOKUP($B30,'Cls B1'!$A$1:$G$75,5,FALSE),"")</f>
        <v>0</v>
      </c>
      <c r="I30" s="230"/>
      <c r="K30" s="102">
        <v>9</v>
      </c>
      <c r="L30" s="34">
        <v>4</v>
      </c>
      <c r="M30" s="34">
        <v>1</v>
      </c>
      <c r="N30" s="35" t="str">
        <f t="shared" si="2"/>
        <v>STAN 2</v>
      </c>
      <c r="O30" s="35" t="str">
        <f t="shared" si="3"/>
        <v>SJL 1</v>
      </c>
      <c r="Q30" s="267">
        <v>121</v>
      </c>
      <c r="R30" s="34">
        <v>3</v>
      </c>
      <c r="S30" s="34">
        <v>5</v>
      </c>
      <c r="T30" s="35" t="str">
        <f t="shared" si="4"/>
        <v>BND</v>
      </c>
      <c r="U30" s="35" t="str">
        <f t="shared" si="5"/>
        <v>SJL 3</v>
      </c>
      <c r="W30" s="102">
        <v>141</v>
      </c>
      <c r="X30" s="34">
        <v>3</v>
      </c>
      <c r="Y30" s="34">
        <v>5</v>
      </c>
      <c r="Z30" s="35" t="str">
        <f t="shared" si="6"/>
        <v>FEN 3</v>
      </c>
      <c r="AA30" s="35" t="str">
        <f t="shared" si="7"/>
        <v>ROC 2</v>
      </c>
    </row>
    <row r="31" spans="1:27" ht="15" customHeight="1" x14ac:dyDescent="0.25">
      <c r="A31" s="290"/>
      <c r="B31" s="9">
        <v>43</v>
      </c>
      <c r="C31" s="156" t="str">
        <f>VLOOKUP($B31,$K$22:$O$93,4)</f>
        <v>MASS 2</v>
      </c>
      <c r="D31" s="156" t="str">
        <f>VLOOKUP($B31,$K$22:$O$93,5)</f>
        <v>MASS 1</v>
      </c>
      <c r="E31" s="156" t="s">
        <v>260</v>
      </c>
      <c r="F31" s="114" t="s">
        <v>157</v>
      </c>
      <c r="G31" s="156">
        <f>IFERROR(VLOOKUP($B31,'Cls B1'!$A$1:$G$75,4,FALSE),"")</f>
        <v>0</v>
      </c>
      <c r="H31" s="156">
        <f>IFERROR(VLOOKUP($B31,'Cls B1'!$A$1:$G$75,5,FALSE),"")</f>
        <v>0</v>
      </c>
      <c r="I31" s="230"/>
      <c r="K31" s="102">
        <v>10</v>
      </c>
      <c r="L31" s="34">
        <v>5</v>
      </c>
      <c r="M31" s="34">
        <v>2</v>
      </c>
      <c r="N31" s="35" t="str">
        <f t="shared" si="2"/>
        <v>MASS 1</v>
      </c>
      <c r="O31" s="35" t="str">
        <f t="shared" si="3"/>
        <v>SJL 2</v>
      </c>
      <c r="Q31" s="105">
        <v>122</v>
      </c>
      <c r="R31" s="34">
        <v>4</v>
      </c>
      <c r="S31" s="34">
        <v>2</v>
      </c>
      <c r="T31" s="35" t="str">
        <f t="shared" si="4"/>
        <v>FEN 2</v>
      </c>
      <c r="U31" s="35" t="str">
        <f t="shared" si="5"/>
        <v>STAN 3</v>
      </c>
      <c r="W31" s="98">
        <v>142</v>
      </c>
      <c r="X31" s="34">
        <v>4</v>
      </c>
      <c r="Y31" s="34">
        <v>2</v>
      </c>
      <c r="Z31" s="35" t="str">
        <f t="shared" si="6"/>
        <v>JBS 2</v>
      </c>
      <c r="AA31" s="35" t="str">
        <f t="shared" si="7"/>
        <v>ASVP</v>
      </c>
    </row>
    <row r="32" spans="1:27" s="2" customFormat="1" ht="15" customHeight="1" x14ac:dyDescent="0.25">
      <c r="A32" s="290"/>
      <c r="B32" s="9">
        <v>45</v>
      </c>
      <c r="C32" s="156" t="str">
        <f t="shared" ref="C32:C33" si="8">VLOOKUP($B32,$K$22:$O$93,4)</f>
        <v>SJL 1</v>
      </c>
      <c r="D32" s="156" t="str">
        <f t="shared" ref="D32:D33" si="9">VLOOKUP($B32,$K$22:$O$93,5)</f>
        <v>STAN 2</v>
      </c>
      <c r="E32" s="156" t="s">
        <v>193</v>
      </c>
      <c r="F32" s="114" t="s">
        <v>158</v>
      </c>
      <c r="G32" s="156">
        <f>IFERROR(VLOOKUP($B32,'Cls B1'!$A$1:$G$75,4,FALSE),"")</f>
        <v>0</v>
      </c>
      <c r="H32" s="156">
        <f>IFERROR(VLOOKUP($B32,'Cls B1'!$A$1:$G$75,5,FALSE),"")</f>
        <v>0</v>
      </c>
      <c r="I32" s="230"/>
      <c r="K32" s="102">
        <v>11</v>
      </c>
      <c r="L32" s="34">
        <v>8</v>
      </c>
      <c r="M32" s="34">
        <v>3</v>
      </c>
      <c r="N32" s="35" t="str">
        <f t="shared" si="2"/>
        <v>JBS 1</v>
      </c>
      <c r="O32" s="35" t="str">
        <f t="shared" si="3"/>
        <v>STAN 1</v>
      </c>
      <c r="P32" s="1"/>
      <c r="Q32" s="267">
        <v>123</v>
      </c>
      <c r="R32" s="33">
        <v>2</v>
      </c>
      <c r="S32" s="33">
        <v>1</v>
      </c>
      <c r="T32" s="35" t="str">
        <f t="shared" si="4"/>
        <v>STAN 3</v>
      </c>
      <c r="U32" s="35" t="str">
        <f t="shared" si="5"/>
        <v>SANO</v>
      </c>
      <c r="V32" s="1"/>
      <c r="W32" s="98">
        <v>143</v>
      </c>
      <c r="X32" s="33">
        <v>2</v>
      </c>
      <c r="Y32" s="33">
        <v>1</v>
      </c>
      <c r="Z32" s="35" t="str">
        <f t="shared" si="6"/>
        <v>ASVP</v>
      </c>
      <c r="AA32" s="35" t="str">
        <f t="shared" si="7"/>
        <v>STAN 4</v>
      </c>
    </row>
    <row r="33" spans="1:27" ht="15" customHeight="1" x14ac:dyDescent="0.25">
      <c r="A33" s="290"/>
      <c r="B33" s="9">
        <v>53</v>
      </c>
      <c r="C33" s="156" t="str">
        <f t="shared" si="8"/>
        <v>JBS 1</v>
      </c>
      <c r="D33" s="156" t="str">
        <f t="shared" si="9"/>
        <v>SJL 2</v>
      </c>
      <c r="E33" s="156" t="s">
        <v>194</v>
      </c>
      <c r="F33" s="114" t="s">
        <v>158</v>
      </c>
      <c r="G33" s="156">
        <f>IFERROR(VLOOKUP($B33,'Cls B1'!$A$1:$G$75,4,FALSE),"")</f>
        <v>0</v>
      </c>
      <c r="H33" s="156">
        <f>IFERROR(VLOOKUP($B33,'Cls B1'!$A$1:$G$75,5,FALSE),"")</f>
        <v>0</v>
      </c>
      <c r="I33" s="230"/>
      <c r="K33" s="102">
        <v>12</v>
      </c>
      <c r="L33" s="34">
        <v>6</v>
      </c>
      <c r="M33" s="34">
        <v>7</v>
      </c>
      <c r="N33" s="35" t="str">
        <f t="shared" si="2"/>
        <v>MASS 2</v>
      </c>
      <c r="O33" s="35" t="str">
        <f t="shared" si="3"/>
        <v>FEN 1</v>
      </c>
      <c r="Q33" s="267">
        <v>124</v>
      </c>
      <c r="R33" s="33">
        <v>4</v>
      </c>
      <c r="S33" s="33">
        <v>3</v>
      </c>
      <c r="T33" s="35" t="str">
        <f t="shared" si="4"/>
        <v>FEN 2</v>
      </c>
      <c r="U33" s="35" t="str">
        <f t="shared" si="5"/>
        <v>BND</v>
      </c>
      <c r="W33" s="98">
        <v>144</v>
      </c>
      <c r="X33" s="33">
        <v>4</v>
      </c>
      <c r="Y33" s="33">
        <v>3</v>
      </c>
      <c r="Z33" s="35" t="str">
        <f t="shared" si="6"/>
        <v>JBS 2</v>
      </c>
      <c r="AA33" s="35" t="str">
        <f t="shared" si="7"/>
        <v>FEN 3</v>
      </c>
    </row>
    <row r="34" spans="1:27" ht="15" customHeight="1" x14ac:dyDescent="0.25">
      <c r="A34" s="290"/>
      <c r="B34" s="9">
        <v>50</v>
      </c>
      <c r="C34" s="156" t="str">
        <f>VLOOKUP($B34,$K$22:$O$93,4)</f>
        <v>SJL 1</v>
      </c>
      <c r="D34" s="156" t="str">
        <f>VLOOKUP($B34,$K$22:$O$93,5)</f>
        <v>JBS 1</v>
      </c>
      <c r="E34" s="156" t="s">
        <v>193</v>
      </c>
      <c r="F34" s="114" t="s">
        <v>156</v>
      </c>
      <c r="G34" s="156">
        <f>IFERROR(VLOOKUP($B34,'Cls B1'!$A$1:$G$75,4,FALSE),"")</f>
        <v>0</v>
      </c>
      <c r="H34" s="156">
        <f>IFERROR(VLOOKUP($B34,'Cls B1'!$A$1:$G$75,5,FALSE),"")</f>
        <v>0</v>
      </c>
      <c r="I34" s="230"/>
      <c r="K34" s="102">
        <v>13</v>
      </c>
      <c r="L34" s="34">
        <v>4</v>
      </c>
      <c r="M34" s="34">
        <v>2</v>
      </c>
      <c r="N34" s="35" t="str">
        <f t="shared" si="2"/>
        <v>STAN 2</v>
      </c>
      <c r="O34" s="35" t="str">
        <f t="shared" si="3"/>
        <v>SJL 2</v>
      </c>
      <c r="P34" s="2"/>
      <c r="Q34" s="267">
        <v>125</v>
      </c>
      <c r="R34" s="33">
        <v>1</v>
      </c>
      <c r="S34" s="33">
        <v>5</v>
      </c>
      <c r="T34" s="35" t="str">
        <f t="shared" si="4"/>
        <v>SANO</v>
      </c>
      <c r="U34" s="35" t="str">
        <f t="shared" si="5"/>
        <v>SJL 3</v>
      </c>
      <c r="W34" s="98">
        <v>145</v>
      </c>
      <c r="X34" s="33">
        <v>1</v>
      </c>
      <c r="Y34" s="33">
        <v>5</v>
      </c>
      <c r="Z34" s="35" t="str">
        <f t="shared" si="6"/>
        <v>STAN 4</v>
      </c>
      <c r="AA34" s="35" t="str">
        <f t="shared" si="7"/>
        <v>ROC 2</v>
      </c>
    </row>
    <row r="35" spans="1:27" ht="15" customHeight="1" thickBot="1" x14ac:dyDescent="0.3">
      <c r="A35" s="290"/>
      <c r="B35" s="9">
        <v>49</v>
      </c>
      <c r="C35" s="156" t="str">
        <f>VLOOKUP($B35,$K$22:$O$93,4)</f>
        <v>SJL 2</v>
      </c>
      <c r="D35" s="156" t="str">
        <f>VLOOKUP($B35,$K$22:$O$93,5)</f>
        <v>STAN 2</v>
      </c>
      <c r="E35" s="156" t="s">
        <v>194</v>
      </c>
      <c r="F35" s="114" t="s">
        <v>156</v>
      </c>
      <c r="G35" s="156">
        <f>IFERROR(VLOOKUP($B35,'Cls B1'!$A$1:$G$75,4,FALSE),"")</f>
        <v>0</v>
      </c>
      <c r="H35" s="156">
        <f>IFERROR(VLOOKUP($B35,'Cls B1'!$A$1:$G$75,5,FALSE),"")</f>
        <v>0</v>
      </c>
      <c r="I35" s="230"/>
      <c r="K35" s="102">
        <v>14</v>
      </c>
      <c r="L35" s="34">
        <v>8</v>
      </c>
      <c r="M35" s="34">
        <v>1</v>
      </c>
      <c r="N35" s="35" t="str">
        <f t="shared" si="2"/>
        <v>JBS 1</v>
      </c>
      <c r="O35" s="35" t="str">
        <f t="shared" si="3"/>
        <v>SJL 1</v>
      </c>
      <c r="Q35" s="267">
        <v>126</v>
      </c>
      <c r="R35" s="33">
        <v>3</v>
      </c>
      <c r="S35" s="33">
        <v>2</v>
      </c>
      <c r="T35" s="35" t="str">
        <f t="shared" si="4"/>
        <v>BND</v>
      </c>
      <c r="U35" s="35" t="str">
        <f t="shared" si="5"/>
        <v>STAN 3</v>
      </c>
      <c r="W35" s="98">
        <v>146</v>
      </c>
      <c r="X35" s="33">
        <v>3</v>
      </c>
      <c r="Y35" s="33">
        <v>2</v>
      </c>
      <c r="Z35" s="35" t="str">
        <f t="shared" si="6"/>
        <v>FEN 3</v>
      </c>
      <c r="AA35" s="35" t="str">
        <f t="shared" si="7"/>
        <v>ASVP</v>
      </c>
    </row>
    <row r="36" spans="1:27" ht="15" customHeight="1" thickTop="1" thickBot="1" x14ac:dyDescent="0.3">
      <c r="A36" s="290"/>
      <c r="B36" s="331" t="s">
        <v>259</v>
      </c>
      <c r="C36" s="332"/>
      <c r="D36" s="332"/>
      <c r="E36" s="332"/>
      <c r="F36" s="332"/>
      <c r="G36" s="332"/>
      <c r="H36" s="332"/>
      <c r="I36" s="333"/>
      <c r="K36" s="102">
        <v>15</v>
      </c>
      <c r="L36" s="34">
        <v>7</v>
      </c>
      <c r="M36" s="34">
        <v>5</v>
      </c>
      <c r="N36" s="35" t="str">
        <f t="shared" si="2"/>
        <v>FEN 1</v>
      </c>
      <c r="O36" s="35" t="str">
        <f t="shared" si="3"/>
        <v>MASS 1</v>
      </c>
      <c r="Q36" s="267">
        <v>127</v>
      </c>
      <c r="R36" s="34">
        <v>4</v>
      </c>
      <c r="S36" s="34">
        <v>5</v>
      </c>
      <c r="T36" s="35" t="str">
        <f t="shared" si="4"/>
        <v>FEN 2</v>
      </c>
      <c r="U36" s="35" t="str">
        <f t="shared" si="5"/>
        <v>SJL 3</v>
      </c>
      <c r="W36" s="98">
        <v>147</v>
      </c>
      <c r="X36" s="34">
        <v>4</v>
      </c>
      <c r="Y36" s="34">
        <v>5</v>
      </c>
      <c r="Z36" s="35" t="str">
        <f t="shared" si="6"/>
        <v>JBS 2</v>
      </c>
      <c r="AA36" s="35" t="str">
        <f t="shared" si="7"/>
        <v>ROC 2</v>
      </c>
    </row>
    <row r="37" spans="1:27" ht="15" customHeight="1" thickTop="1" x14ac:dyDescent="0.25">
      <c r="A37" s="290"/>
      <c r="B37" s="155">
        <v>114</v>
      </c>
      <c r="C37" s="156" t="str">
        <f>VLOOKUP($B37,$Q$21:$U$41,4)</f>
        <v>BND</v>
      </c>
      <c r="D37" s="156" t="str">
        <f>VLOOKUP($B37,$Q$21:$U$41,5)</f>
        <v>FEN 2</v>
      </c>
      <c r="E37" s="156" t="s">
        <v>261</v>
      </c>
      <c r="F37" s="156" t="s">
        <v>158</v>
      </c>
      <c r="G37" s="249" t="str">
        <f>IFERROR(VLOOKUP($B37,'Cls B2 et B3'!$A$1:$G$23,4,FALSE),"")</f>
        <v/>
      </c>
      <c r="H37" s="249" t="str">
        <f>IFERROR(VLOOKUP($B37,'Cls B2 et B3'!$A$1:$G$23,5,FALSE),"")</f>
        <v/>
      </c>
      <c r="I37" s="229"/>
      <c r="K37" s="102">
        <v>16</v>
      </c>
      <c r="L37" s="33">
        <v>3</v>
      </c>
      <c r="M37" s="33">
        <v>6</v>
      </c>
      <c r="N37" s="35" t="str">
        <f t="shared" si="2"/>
        <v>STAN 1</v>
      </c>
      <c r="O37" s="35" t="str">
        <f t="shared" si="3"/>
        <v>MASS 2</v>
      </c>
      <c r="Q37" s="267">
        <v>128</v>
      </c>
      <c r="R37" s="34">
        <v>3</v>
      </c>
      <c r="S37" s="34">
        <v>1</v>
      </c>
      <c r="T37" s="35" t="str">
        <f t="shared" si="4"/>
        <v>BND</v>
      </c>
      <c r="U37" s="35" t="str">
        <f t="shared" si="5"/>
        <v>SANO</v>
      </c>
      <c r="W37" s="98">
        <v>148</v>
      </c>
      <c r="X37" s="34">
        <v>3</v>
      </c>
      <c r="Y37" s="34">
        <v>1</v>
      </c>
      <c r="Z37" s="35" t="str">
        <f t="shared" si="6"/>
        <v>FEN 3</v>
      </c>
      <c r="AA37" s="35" t="str">
        <f t="shared" si="7"/>
        <v>STAN 4</v>
      </c>
    </row>
    <row r="38" spans="1:27" ht="15" customHeight="1" x14ac:dyDescent="0.25">
      <c r="A38" s="290"/>
      <c r="B38" s="9">
        <v>116</v>
      </c>
      <c r="C38" s="114" t="str">
        <f>VLOOKUP($B38,$Q$21:$U$41,4)</f>
        <v>STAN 3</v>
      </c>
      <c r="D38" s="114" t="str">
        <f>VLOOKUP($B38,$Q$21:$U$41,5)</f>
        <v>BND</v>
      </c>
      <c r="E38" s="156" t="s">
        <v>261</v>
      </c>
      <c r="F38" s="211" t="s">
        <v>156</v>
      </c>
      <c r="G38" s="273"/>
      <c r="H38" s="273"/>
      <c r="I38" s="274"/>
      <c r="K38" s="102">
        <v>17</v>
      </c>
      <c r="L38" s="33">
        <v>2</v>
      </c>
      <c r="M38" s="33">
        <v>8</v>
      </c>
      <c r="N38" s="35" t="str">
        <f t="shared" si="2"/>
        <v>SJL 2</v>
      </c>
      <c r="O38" s="35" t="str">
        <f t="shared" si="3"/>
        <v>JBS 1</v>
      </c>
      <c r="Q38" s="267">
        <v>129</v>
      </c>
      <c r="R38" s="34">
        <v>5</v>
      </c>
      <c r="S38" s="34">
        <v>2</v>
      </c>
      <c r="T38" s="35" t="str">
        <f t="shared" si="4"/>
        <v>SJL 3</v>
      </c>
      <c r="U38" s="35" t="str">
        <f t="shared" si="5"/>
        <v>STAN 3</v>
      </c>
      <c r="W38" s="98">
        <v>149</v>
      </c>
      <c r="X38" s="34">
        <v>5</v>
      </c>
      <c r="Y38" s="34">
        <v>2</v>
      </c>
      <c r="Z38" s="35" t="str">
        <f t="shared" si="6"/>
        <v>ROC 2</v>
      </c>
      <c r="AA38" s="35" t="str">
        <f t="shared" si="7"/>
        <v>ASVP</v>
      </c>
    </row>
    <row r="39" spans="1:27" ht="15" customHeight="1" thickBot="1" x14ac:dyDescent="0.3">
      <c r="A39" s="290"/>
      <c r="B39" s="9">
        <v>122</v>
      </c>
      <c r="C39" s="114" t="str">
        <f>VLOOKUP($B39,$Q$21:$U$41,4)</f>
        <v>FEN 2</v>
      </c>
      <c r="D39" s="114" t="str">
        <f>VLOOKUP($B39,$Q$21:$U$41,5)</f>
        <v>STAN 3</v>
      </c>
      <c r="E39" s="156" t="s">
        <v>261</v>
      </c>
      <c r="F39" s="114" t="s">
        <v>149</v>
      </c>
      <c r="G39" s="156" t="str">
        <f>IFERROR(VLOOKUP($B39,'Cls B2 et B3'!$A$1:$G$23,4,FALSE),"")</f>
        <v/>
      </c>
      <c r="H39" s="156" t="str">
        <f>IFERROR(VLOOKUP($B39,'Cls B2 et B3'!$A$1:$G$23,5,FALSE),"")</f>
        <v/>
      </c>
      <c r="I39" s="230"/>
      <c r="K39" s="102">
        <v>18</v>
      </c>
      <c r="L39" s="33">
        <v>5</v>
      </c>
      <c r="M39" s="33">
        <v>4</v>
      </c>
      <c r="N39" s="35" t="str">
        <f t="shared" si="2"/>
        <v>MASS 1</v>
      </c>
      <c r="O39" s="35" t="str">
        <f t="shared" si="3"/>
        <v>STAN 2</v>
      </c>
      <c r="Q39" s="267">
        <v>130</v>
      </c>
      <c r="R39" s="34">
        <v>1</v>
      </c>
      <c r="S39" s="34">
        <v>4</v>
      </c>
      <c r="T39" s="35" t="str">
        <f t="shared" si="4"/>
        <v>SANO</v>
      </c>
      <c r="U39" s="35" t="str">
        <f t="shared" si="5"/>
        <v>FEN 2</v>
      </c>
      <c r="W39" s="98">
        <v>150</v>
      </c>
      <c r="X39" s="34">
        <v>1</v>
      </c>
      <c r="Y39" s="34">
        <v>4</v>
      </c>
      <c r="Z39" s="35" t="str">
        <f t="shared" si="6"/>
        <v>STAN 4</v>
      </c>
      <c r="AA39" s="35" t="str">
        <f t="shared" si="7"/>
        <v>JBS 2</v>
      </c>
    </row>
    <row r="40" spans="1:27" ht="15" customHeight="1" thickTop="1" thickBot="1" x14ac:dyDescent="0.3">
      <c r="A40" s="290"/>
      <c r="B40" s="334" t="s">
        <v>258</v>
      </c>
      <c r="C40" s="317"/>
      <c r="D40" s="317"/>
      <c r="E40" s="317"/>
      <c r="F40" s="317"/>
      <c r="G40" s="317"/>
      <c r="H40" s="317"/>
      <c r="I40" s="318"/>
      <c r="K40" s="102">
        <v>19</v>
      </c>
      <c r="L40" s="33">
        <v>6</v>
      </c>
      <c r="M40" s="33">
        <v>1</v>
      </c>
      <c r="N40" s="35" t="str">
        <f t="shared" si="2"/>
        <v>MASS 2</v>
      </c>
      <c r="O40" s="35" t="str">
        <f t="shared" si="3"/>
        <v>SJL 1</v>
      </c>
      <c r="Q40" s="267">
        <v>131</v>
      </c>
      <c r="R40" s="34">
        <v>5</v>
      </c>
      <c r="S40" s="34">
        <v>3</v>
      </c>
      <c r="T40" s="35" t="str">
        <f t="shared" si="4"/>
        <v>SJL 3</v>
      </c>
      <c r="U40" s="35" t="str">
        <f t="shared" si="5"/>
        <v>BND</v>
      </c>
      <c r="W40" s="98">
        <v>151</v>
      </c>
      <c r="X40" s="34">
        <v>5</v>
      </c>
      <c r="Y40" s="34">
        <v>3</v>
      </c>
      <c r="Z40" s="35" t="str">
        <f t="shared" si="6"/>
        <v>ROC 2</v>
      </c>
      <c r="AA40" s="35" t="str">
        <f t="shared" si="7"/>
        <v>FEN 3</v>
      </c>
    </row>
    <row r="41" spans="1:27" ht="15" customHeight="1" thickTop="1" x14ac:dyDescent="0.25">
      <c r="A41" s="290"/>
      <c r="B41" s="191">
        <v>134</v>
      </c>
      <c r="C41" s="192" t="str">
        <f>VLOOKUP($B41,$W$21:$AA$41,4)</f>
        <v>FEN 3</v>
      </c>
      <c r="D41" s="192" t="str">
        <f>VLOOKUP($B41,$W$21:$AA$41,5)</f>
        <v>JBS 2</v>
      </c>
      <c r="E41" s="156" t="s">
        <v>262</v>
      </c>
      <c r="F41" s="156" t="s">
        <v>158</v>
      </c>
      <c r="G41" s="192"/>
      <c r="H41" s="192"/>
      <c r="I41" s="229"/>
      <c r="K41" s="102">
        <v>20</v>
      </c>
      <c r="L41" s="34">
        <v>3</v>
      </c>
      <c r="M41" s="34">
        <v>7</v>
      </c>
      <c r="N41" s="35" t="str">
        <f t="shared" si="2"/>
        <v>STAN 1</v>
      </c>
      <c r="O41" s="35" t="str">
        <f t="shared" si="3"/>
        <v>FEN 1</v>
      </c>
      <c r="Q41" s="267">
        <v>132</v>
      </c>
      <c r="R41" s="34">
        <v>2</v>
      </c>
      <c r="S41" s="34">
        <v>4</v>
      </c>
      <c r="T41" s="35" t="str">
        <f t="shared" si="4"/>
        <v>STAN 3</v>
      </c>
      <c r="U41" s="35" t="str">
        <f t="shared" si="5"/>
        <v>FEN 2</v>
      </c>
      <c r="W41" s="98">
        <v>152</v>
      </c>
      <c r="X41" s="34">
        <v>2</v>
      </c>
      <c r="Y41" s="34">
        <v>4</v>
      </c>
      <c r="Z41" s="35" t="str">
        <f t="shared" si="6"/>
        <v>ASVP</v>
      </c>
      <c r="AA41" s="35" t="str">
        <f t="shared" si="7"/>
        <v>JBS 2</v>
      </c>
    </row>
    <row r="42" spans="1:27" ht="15" customHeight="1" x14ac:dyDescent="0.25">
      <c r="A42" s="290"/>
      <c r="B42" s="144">
        <v>138</v>
      </c>
      <c r="C42" s="156" t="str">
        <f>VLOOKUP($B42,$W$21:$AA$41,4)</f>
        <v>STAN 4</v>
      </c>
      <c r="D42" s="156" t="str">
        <f>VLOOKUP($B42,$W$21:$AA$41,5)</f>
        <v>FEN 3</v>
      </c>
      <c r="E42" s="156" t="s">
        <v>262</v>
      </c>
      <c r="F42" s="211" t="s">
        <v>156</v>
      </c>
      <c r="G42" s="114"/>
      <c r="H42" s="114"/>
      <c r="I42" s="230"/>
      <c r="K42" s="102">
        <v>21</v>
      </c>
      <c r="L42" s="34">
        <v>4</v>
      </c>
      <c r="M42" s="34">
        <v>8</v>
      </c>
      <c r="N42" s="35" t="str">
        <f t="shared" si="2"/>
        <v>STAN 2</v>
      </c>
      <c r="O42" s="35" t="str">
        <f t="shared" si="3"/>
        <v>JBS 1</v>
      </c>
    </row>
    <row r="43" spans="1:27" ht="15" customHeight="1" thickBot="1" x14ac:dyDescent="0.3">
      <c r="A43" s="291"/>
      <c r="B43" s="172">
        <v>140</v>
      </c>
      <c r="C43" s="250" t="str">
        <f>VLOOKUP($B43,$W$21:$AA$41,4)</f>
        <v>JBS 2</v>
      </c>
      <c r="D43" s="250" t="str">
        <f>VLOOKUP($B43,$W$21:$AA$41,5)</f>
        <v>STAN 4</v>
      </c>
      <c r="E43" s="156" t="s">
        <v>262</v>
      </c>
      <c r="F43" s="114" t="s">
        <v>149</v>
      </c>
      <c r="G43" s="119"/>
      <c r="H43" s="119"/>
      <c r="I43" s="231"/>
      <c r="K43" s="102">
        <v>22</v>
      </c>
      <c r="L43" s="33">
        <v>2</v>
      </c>
      <c r="M43" s="33">
        <v>6</v>
      </c>
      <c r="N43" s="35" t="str">
        <f t="shared" si="2"/>
        <v>SJL 2</v>
      </c>
      <c r="O43" s="35" t="str">
        <f t="shared" si="3"/>
        <v>MASS 2</v>
      </c>
    </row>
    <row r="44" spans="1:27" ht="15" customHeight="1" thickTop="1" thickBot="1" x14ac:dyDescent="0.3">
      <c r="A44" s="304">
        <v>44650</v>
      </c>
      <c r="B44" s="320" t="s">
        <v>31</v>
      </c>
      <c r="C44" s="321"/>
      <c r="D44" s="321"/>
      <c r="E44" s="321"/>
      <c r="F44" s="321"/>
      <c r="G44" s="321"/>
      <c r="H44" s="321"/>
      <c r="I44" s="322"/>
      <c r="K44" s="102">
        <v>23</v>
      </c>
      <c r="L44" s="33">
        <v>3</v>
      </c>
      <c r="M44" s="33">
        <v>5</v>
      </c>
      <c r="N44" s="35" t="str">
        <f t="shared" si="2"/>
        <v>STAN 1</v>
      </c>
      <c r="O44" s="35" t="str">
        <f t="shared" si="3"/>
        <v>MASS 1</v>
      </c>
    </row>
    <row r="45" spans="1:27" ht="15" customHeight="1" thickTop="1" x14ac:dyDescent="0.25">
      <c r="A45" s="305"/>
      <c r="B45" s="195"/>
      <c r="C45" s="196" t="e">
        <f t="shared" ref="C45:C51" si="10">VLOOKUP($B45,$K$22:$O$93,4)</f>
        <v>#N/A</v>
      </c>
      <c r="D45" s="196" t="e">
        <f t="shared" ref="D45:D51" si="11">VLOOKUP($B45,$K$22:$O$93,5)</f>
        <v>#N/A</v>
      </c>
      <c r="E45" s="196"/>
      <c r="F45" s="196"/>
      <c r="G45" s="196" t="str">
        <f>IFERROR(VLOOKUP($B45,'Cls B1'!$A$1:$G$75,4,FALSE),"")</f>
        <v/>
      </c>
      <c r="H45" s="196" t="str">
        <f>IFERROR(VLOOKUP($B45,'Cls B1'!$A$1:$G$75,5,FALSE),"")</f>
        <v/>
      </c>
      <c r="I45" s="237" t="s">
        <v>10</v>
      </c>
      <c r="K45" s="102">
        <v>24</v>
      </c>
      <c r="L45" s="33">
        <v>1</v>
      </c>
      <c r="M45" s="33">
        <v>7</v>
      </c>
      <c r="N45" s="35" t="str">
        <f t="shared" si="2"/>
        <v>SJL 1</v>
      </c>
      <c r="O45" s="35" t="str">
        <f t="shared" si="3"/>
        <v>FEN 1</v>
      </c>
    </row>
    <row r="46" spans="1:27" ht="15" customHeight="1" x14ac:dyDescent="0.25">
      <c r="A46" s="305"/>
      <c r="B46" s="225"/>
      <c r="C46" s="196" t="e">
        <f t="shared" si="10"/>
        <v>#N/A</v>
      </c>
      <c r="D46" s="196" t="e">
        <f t="shared" si="11"/>
        <v>#N/A</v>
      </c>
      <c r="E46" s="196"/>
      <c r="F46" s="167"/>
      <c r="G46" s="196" t="str">
        <f>IFERROR(VLOOKUP($B46,'Cls B1'!$A$1:$G$75,4,FALSE),"")</f>
        <v/>
      </c>
      <c r="H46" s="196" t="str">
        <f>IFERROR(VLOOKUP($B46,'Cls B1'!$A$1:$G$75,5,FALSE),"")</f>
        <v/>
      </c>
      <c r="I46" s="213"/>
      <c r="K46" s="102">
        <v>25</v>
      </c>
      <c r="L46" s="33">
        <v>4</v>
      </c>
      <c r="M46" s="33">
        <v>6</v>
      </c>
      <c r="N46" s="35" t="str">
        <f t="shared" si="2"/>
        <v>STAN 2</v>
      </c>
      <c r="O46" s="35" t="str">
        <f t="shared" si="3"/>
        <v>MASS 2</v>
      </c>
    </row>
    <row r="47" spans="1:27" ht="15" customHeight="1" x14ac:dyDescent="0.25">
      <c r="A47" s="305"/>
      <c r="B47" s="225"/>
      <c r="C47" s="196" t="e">
        <f t="shared" si="10"/>
        <v>#N/A</v>
      </c>
      <c r="D47" s="196" t="e">
        <f t="shared" si="11"/>
        <v>#N/A</v>
      </c>
      <c r="E47" s="196"/>
      <c r="F47" s="167"/>
      <c r="G47" s="196" t="str">
        <f>IFERROR(VLOOKUP($B47,'Cls B1'!$A$1:$G$75,4,FALSE),"")</f>
        <v/>
      </c>
      <c r="H47" s="196" t="str">
        <f>IFERROR(VLOOKUP($B47,'Cls B1'!$A$1:$G$75,5,FALSE),"")</f>
        <v/>
      </c>
      <c r="I47" s="213"/>
      <c r="K47" s="102">
        <v>26</v>
      </c>
      <c r="L47" s="34">
        <v>8</v>
      </c>
      <c r="M47" s="34">
        <v>5</v>
      </c>
      <c r="N47" s="35" t="str">
        <f t="shared" si="2"/>
        <v>JBS 1</v>
      </c>
      <c r="O47" s="35" t="str">
        <f t="shared" si="3"/>
        <v>MASS 1</v>
      </c>
    </row>
    <row r="48" spans="1:27" ht="15" customHeight="1" x14ac:dyDescent="0.25">
      <c r="A48" s="305"/>
      <c r="B48" s="197"/>
      <c r="C48" s="196" t="e">
        <f t="shared" si="10"/>
        <v>#N/A</v>
      </c>
      <c r="D48" s="196" t="e">
        <f t="shared" si="11"/>
        <v>#N/A</v>
      </c>
      <c r="E48" s="196"/>
      <c r="F48" s="239"/>
      <c r="G48" s="196" t="str">
        <f>IFERROR(VLOOKUP($B48,'Cls B1'!$A$1:$G$75,4,FALSE),"")</f>
        <v/>
      </c>
      <c r="H48" s="196" t="str">
        <f>IFERROR(VLOOKUP($B48,'Cls B1'!$A$1:$G$75,5,FALSE),"")</f>
        <v/>
      </c>
      <c r="I48" s="213"/>
      <c r="K48" s="102">
        <v>27</v>
      </c>
      <c r="L48" s="34">
        <v>7</v>
      </c>
      <c r="M48" s="34">
        <v>2</v>
      </c>
      <c r="N48" s="35" t="str">
        <f t="shared" si="2"/>
        <v>FEN 1</v>
      </c>
      <c r="O48" s="35" t="str">
        <f t="shared" si="3"/>
        <v>SJL 2</v>
      </c>
    </row>
    <row r="49" spans="1:27" ht="15" customHeight="1" x14ac:dyDescent="0.25">
      <c r="A49" s="305"/>
      <c r="B49" s="225"/>
      <c r="C49" s="196" t="e">
        <f t="shared" si="10"/>
        <v>#N/A</v>
      </c>
      <c r="D49" s="196" t="e">
        <f t="shared" si="11"/>
        <v>#N/A</v>
      </c>
      <c r="E49" s="196"/>
      <c r="F49" s="167"/>
      <c r="G49" s="196" t="str">
        <f>IFERROR(VLOOKUP($B49,'Cls B1'!$A$1:$G$75,4,FALSE),"")</f>
        <v/>
      </c>
      <c r="H49" s="196" t="str">
        <f>IFERROR(VLOOKUP($B49,'Cls B1'!$A$1:$G$75,5,FALSE),"")</f>
        <v/>
      </c>
      <c r="I49" s="213"/>
      <c r="K49" s="102">
        <v>28</v>
      </c>
      <c r="L49" s="34">
        <v>1</v>
      </c>
      <c r="M49" s="34">
        <v>3</v>
      </c>
      <c r="N49" s="35" t="str">
        <f t="shared" si="2"/>
        <v>SJL 1</v>
      </c>
      <c r="O49" s="35" t="str">
        <f t="shared" si="3"/>
        <v>STAN 1</v>
      </c>
    </row>
    <row r="50" spans="1:27" ht="15" customHeight="1" x14ac:dyDescent="0.25">
      <c r="A50" s="305"/>
      <c r="B50" s="225"/>
      <c r="C50" s="196" t="e">
        <f t="shared" si="10"/>
        <v>#N/A</v>
      </c>
      <c r="D50" s="196" t="e">
        <f t="shared" si="11"/>
        <v>#N/A</v>
      </c>
      <c r="E50" s="196"/>
      <c r="F50" s="167"/>
      <c r="G50" s="196" t="str">
        <f>IFERROR(VLOOKUP($B50,'Cls B1'!$A$1:$G$75,4,FALSE),"")</f>
        <v/>
      </c>
      <c r="H50" s="196" t="str">
        <f>IFERROR(VLOOKUP($B50,'Cls B1'!$A$1:$G$75,5,FALSE),"")</f>
        <v/>
      </c>
      <c r="I50" s="213"/>
      <c r="K50" s="102">
        <v>29</v>
      </c>
      <c r="L50" s="34">
        <v>1</v>
      </c>
      <c r="M50" s="34">
        <v>9</v>
      </c>
      <c r="N50" s="35" t="str">
        <f t="shared" si="2"/>
        <v>SJL 1</v>
      </c>
      <c r="O50" s="35" t="str">
        <f t="shared" si="3"/>
        <v>ROC 1</v>
      </c>
    </row>
    <row r="51" spans="1:27" ht="15" customHeight="1" thickBot="1" x14ac:dyDescent="0.3">
      <c r="A51" s="305"/>
      <c r="B51" s="225"/>
      <c r="C51" s="196" t="e">
        <f t="shared" si="10"/>
        <v>#N/A</v>
      </c>
      <c r="D51" s="196" t="e">
        <f t="shared" si="11"/>
        <v>#N/A</v>
      </c>
      <c r="E51" s="196"/>
      <c r="F51" s="167"/>
      <c r="G51" s="196" t="str">
        <f>IFERROR(VLOOKUP($B51,'Cls B1'!$A$1:$G$75,4,FALSE),"")</f>
        <v/>
      </c>
      <c r="H51" s="196" t="str">
        <f>IFERROR(VLOOKUP($B51,'Cls B1'!$A$1:$G$75,5,FALSE),"")</f>
        <v/>
      </c>
      <c r="I51" s="213"/>
      <c r="K51" s="102">
        <v>30</v>
      </c>
      <c r="L51" s="34">
        <v>2</v>
      </c>
      <c r="M51" s="34">
        <v>9</v>
      </c>
      <c r="N51" s="35" t="str">
        <f t="shared" si="2"/>
        <v>SJL 2</v>
      </c>
      <c r="O51" s="35" t="str">
        <f t="shared" si="3"/>
        <v>ROC 1</v>
      </c>
    </row>
    <row r="52" spans="1:27" s="2" customFormat="1" ht="15" customHeight="1" thickTop="1" thickBot="1" x14ac:dyDescent="0.3">
      <c r="A52" s="305"/>
      <c r="B52" s="331" t="s">
        <v>259</v>
      </c>
      <c r="C52" s="332"/>
      <c r="D52" s="332"/>
      <c r="E52" s="332"/>
      <c r="F52" s="332"/>
      <c r="G52" s="332"/>
      <c r="H52" s="332"/>
      <c r="I52" s="333"/>
      <c r="K52" s="102">
        <v>31</v>
      </c>
      <c r="L52" s="34">
        <v>3</v>
      </c>
      <c r="M52" s="34">
        <v>9</v>
      </c>
      <c r="N52" s="35" t="str">
        <f t="shared" si="2"/>
        <v>STAN 1</v>
      </c>
      <c r="O52" s="35" t="str">
        <f t="shared" si="3"/>
        <v>ROC 1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" customHeight="1" thickTop="1" x14ac:dyDescent="0.25">
      <c r="A53" s="305"/>
      <c r="B53" s="195"/>
      <c r="C53" s="196" t="e">
        <f>VLOOKUP($B53,$Q$21:$U$41,4)</f>
        <v>#N/A</v>
      </c>
      <c r="D53" s="196" t="e">
        <f>VLOOKUP($B53,$Q$21:$U$41,5)</f>
        <v>#N/A</v>
      </c>
      <c r="E53" s="196"/>
      <c r="F53" s="196"/>
      <c r="G53" s="240" t="str">
        <f>IFERROR(VLOOKUP($B53,'Cls B2 et B3'!$A$1:$G$23,4,FALSE),"")</f>
        <v/>
      </c>
      <c r="H53" s="240" t="str">
        <f>IFERROR(VLOOKUP($B53,'Cls B2 et B3'!$A$1:$G$23,5,FALSE),"")</f>
        <v/>
      </c>
      <c r="I53" s="212"/>
      <c r="K53" s="102">
        <v>32</v>
      </c>
      <c r="L53" s="34">
        <v>4</v>
      </c>
      <c r="M53" s="34">
        <v>9</v>
      </c>
      <c r="N53" s="35" t="str">
        <f t="shared" si="2"/>
        <v>STAN 2</v>
      </c>
      <c r="O53" s="35" t="str">
        <f t="shared" si="3"/>
        <v>ROC 1</v>
      </c>
    </row>
    <row r="54" spans="1:27" ht="15" customHeight="1" x14ac:dyDescent="0.25">
      <c r="A54" s="305"/>
      <c r="B54" s="225"/>
      <c r="C54" s="167" t="e">
        <f>VLOOKUP($B54,$Q$21:$U$41,4)</f>
        <v>#N/A</v>
      </c>
      <c r="D54" s="167" t="e">
        <f>VLOOKUP($B54,$Q$21:$U$41,5)</f>
        <v>#N/A</v>
      </c>
      <c r="E54" s="196"/>
      <c r="F54" s="224"/>
      <c r="G54" s="234"/>
      <c r="H54" s="234"/>
      <c r="I54" s="233"/>
      <c r="K54" s="102">
        <v>33</v>
      </c>
      <c r="L54" s="34">
        <v>5</v>
      </c>
      <c r="M54" s="34">
        <v>9</v>
      </c>
      <c r="N54" s="35" t="str">
        <f t="shared" ref="N54:N85" si="12">VLOOKUP(L54,$K$9:$L$19,2)</f>
        <v>MASS 1</v>
      </c>
      <c r="O54" s="35" t="str">
        <f t="shared" ref="O54:O85" si="13">VLOOKUP(M54,$K$9:$L$19,2)</f>
        <v>ROC 1</v>
      </c>
    </row>
    <row r="55" spans="1:27" ht="15" customHeight="1" thickBot="1" x14ac:dyDescent="0.3">
      <c r="A55" s="305"/>
      <c r="B55" s="225"/>
      <c r="C55" s="167" t="e">
        <f>VLOOKUP($B55,$Q$21:$U$41,4)</f>
        <v>#N/A</v>
      </c>
      <c r="D55" s="167" t="e">
        <f>VLOOKUP($B55,$Q$21:$U$41,5)</f>
        <v>#N/A</v>
      </c>
      <c r="E55" s="196"/>
      <c r="F55" s="167"/>
      <c r="G55" s="196" t="str">
        <f>IFERROR(VLOOKUP($B55,'Cls B2 et B3'!$A$1:$G$23,4,FALSE),"")</f>
        <v/>
      </c>
      <c r="H55" s="196" t="str">
        <f>IFERROR(VLOOKUP($B55,'Cls B2 et B3'!$A$1:$G$23,5,FALSE),"")</f>
        <v/>
      </c>
      <c r="I55" s="213"/>
      <c r="K55" s="102">
        <v>34</v>
      </c>
      <c r="L55" s="34">
        <v>6</v>
      </c>
      <c r="M55" s="34">
        <v>9</v>
      </c>
      <c r="N55" s="35" t="str">
        <f t="shared" si="12"/>
        <v>MASS 2</v>
      </c>
      <c r="O55" s="35" t="str">
        <f t="shared" si="13"/>
        <v>ROC 1</v>
      </c>
    </row>
    <row r="56" spans="1:27" ht="15" customHeight="1" thickTop="1" thickBot="1" x14ac:dyDescent="0.3">
      <c r="A56" s="305"/>
      <c r="B56" s="334" t="s">
        <v>258</v>
      </c>
      <c r="C56" s="317"/>
      <c r="D56" s="317"/>
      <c r="E56" s="317"/>
      <c r="F56" s="317"/>
      <c r="G56" s="317"/>
      <c r="H56" s="317"/>
      <c r="I56" s="318"/>
      <c r="K56" s="102">
        <v>35</v>
      </c>
      <c r="L56" s="34">
        <v>7</v>
      </c>
      <c r="M56" s="34">
        <v>9</v>
      </c>
      <c r="N56" s="35" t="str">
        <f t="shared" si="12"/>
        <v>FEN 1</v>
      </c>
      <c r="O56" s="35" t="str">
        <f t="shared" si="13"/>
        <v>ROC 1</v>
      </c>
    </row>
    <row r="57" spans="1:27" ht="15" customHeight="1" thickTop="1" x14ac:dyDescent="0.25">
      <c r="A57" s="305"/>
      <c r="B57" s="215"/>
      <c r="C57" s="216" t="e">
        <f>VLOOKUP($B57,$W$21:$AA$41,4)</f>
        <v>#N/A</v>
      </c>
      <c r="D57" s="216" t="e">
        <f>VLOOKUP($B57,$W$21:$AA$41,5)</f>
        <v>#N/A</v>
      </c>
      <c r="E57" s="196"/>
      <c r="F57" s="216"/>
      <c r="G57" s="216"/>
      <c r="H57" s="216"/>
      <c r="I57" s="212"/>
      <c r="K57" s="102">
        <v>36</v>
      </c>
      <c r="L57" s="34">
        <v>8</v>
      </c>
      <c r="M57" s="34">
        <v>9</v>
      </c>
      <c r="N57" s="35" t="str">
        <f t="shared" si="12"/>
        <v>JBS 1</v>
      </c>
      <c r="O57" s="35" t="str">
        <f t="shared" si="13"/>
        <v>ROC 1</v>
      </c>
    </row>
    <row r="58" spans="1:27" ht="15" customHeight="1" x14ac:dyDescent="0.25">
      <c r="A58" s="305"/>
      <c r="B58" s="166"/>
      <c r="C58" s="196" t="e">
        <f>VLOOKUP($B58,$W$21:$AA$41,4)</f>
        <v>#N/A</v>
      </c>
      <c r="D58" s="196" t="e">
        <f>VLOOKUP($B58,$W$21:$AA$41,5)</f>
        <v>#N/A</v>
      </c>
      <c r="E58" s="167"/>
      <c r="F58" s="167"/>
      <c r="G58" s="167"/>
      <c r="H58" s="167"/>
      <c r="I58" s="213"/>
      <c r="K58" s="102">
        <v>37</v>
      </c>
      <c r="L58" s="33">
        <v>3</v>
      </c>
      <c r="M58" s="33">
        <v>2</v>
      </c>
      <c r="N58" s="35" t="str">
        <f t="shared" si="12"/>
        <v>STAN 1</v>
      </c>
      <c r="O58" s="35" t="str">
        <f t="shared" si="13"/>
        <v>SJL 2</v>
      </c>
    </row>
    <row r="59" spans="1:27" ht="15" customHeight="1" thickBot="1" x14ac:dyDescent="0.3">
      <c r="A59" s="306"/>
      <c r="B59" s="217"/>
      <c r="C59" s="241" t="e">
        <f>VLOOKUP($B59,$W$21:$AA$41,4)</f>
        <v>#N/A</v>
      </c>
      <c r="D59" s="241" t="e">
        <f>VLOOKUP($B59,$W$21:$AA$41,5)</f>
        <v>#N/A</v>
      </c>
      <c r="E59" s="241"/>
      <c r="F59" s="190"/>
      <c r="G59" s="190"/>
      <c r="H59" s="190"/>
      <c r="I59" s="223"/>
      <c r="K59" s="102">
        <v>38</v>
      </c>
      <c r="L59" s="33">
        <v>5</v>
      </c>
      <c r="M59" s="33">
        <v>1</v>
      </c>
      <c r="N59" s="35" t="str">
        <f t="shared" si="12"/>
        <v>MASS 1</v>
      </c>
      <c r="O59" s="35" t="str">
        <f t="shared" si="13"/>
        <v>SJL 1</v>
      </c>
    </row>
    <row r="60" spans="1:27" ht="15" customHeight="1" thickTop="1" x14ac:dyDescent="0.25">
      <c r="K60" s="102">
        <v>39</v>
      </c>
      <c r="L60" s="33">
        <v>4</v>
      </c>
      <c r="M60" s="33">
        <v>7</v>
      </c>
      <c r="N60" s="35" t="str">
        <f t="shared" si="12"/>
        <v>STAN 2</v>
      </c>
      <c r="O60" s="35" t="str">
        <f t="shared" si="13"/>
        <v>FEN 1</v>
      </c>
    </row>
    <row r="61" spans="1:27" ht="15" customHeight="1" x14ac:dyDescent="0.25">
      <c r="K61" s="98">
        <v>40</v>
      </c>
      <c r="L61" s="33">
        <v>8</v>
      </c>
      <c r="M61" s="33">
        <v>6</v>
      </c>
      <c r="N61" s="35" t="str">
        <f t="shared" si="12"/>
        <v>JBS 1</v>
      </c>
      <c r="O61" s="35" t="str">
        <f t="shared" si="13"/>
        <v>MASS 2</v>
      </c>
      <c r="P61" s="2"/>
    </row>
    <row r="62" spans="1:27" ht="15" customHeight="1" x14ac:dyDescent="0.25">
      <c r="K62" s="102">
        <v>41</v>
      </c>
      <c r="L62" s="34">
        <v>2</v>
      </c>
      <c r="M62" s="34">
        <v>1</v>
      </c>
      <c r="N62" s="35" t="str">
        <f t="shared" si="12"/>
        <v>SJL 2</v>
      </c>
      <c r="O62" s="35" t="str">
        <f t="shared" si="13"/>
        <v>SJL 1</v>
      </c>
    </row>
    <row r="63" spans="1:27" ht="15" customHeight="1" x14ac:dyDescent="0.25">
      <c r="K63" s="102">
        <v>42</v>
      </c>
      <c r="L63" s="34">
        <v>4</v>
      </c>
      <c r="M63" s="34">
        <v>3</v>
      </c>
      <c r="N63" s="35" t="str">
        <f t="shared" si="12"/>
        <v>STAN 2</v>
      </c>
      <c r="O63" s="35" t="str">
        <f t="shared" si="13"/>
        <v>STAN 1</v>
      </c>
    </row>
    <row r="64" spans="1:27" ht="15" customHeight="1" x14ac:dyDescent="0.25">
      <c r="K64" s="102">
        <v>43</v>
      </c>
      <c r="L64" s="34">
        <v>6</v>
      </c>
      <c r="M64" s="34">
        <v>5</v>
      </c>
      <c r="N64" s="35" t="str">
        <f t="shared" si="12"/>
        <v>MASS 2</v>
      </c>
      <c r="O64" s="35" t="str">
        <f t="shared" si="13"/>
        <v>MASS 1</v>
      </c>
    </row>
    <row r="65" spans="1:27" ht="15" customHeight="1" x14ac:dyDescent="0.25">
      <c r="K65" s="102">
        <v>44</v>
      </c>
      <c r="L65" s="34">
        <v>7</v>
      </c>
      <c r="M65" s="34">
        <v>8</v>
      </c>
      <c r="N65" s="35" t="str">
        <f t="shared" si="12"/>
        <v>FEN 1</v>
      </c>
      <c r="O65" s="35" t="str">
        <f t="shared" si="13"/>
        <v>JBS 1</v>
      </c>
    </row>
    <row r="66" spans="1:27" ht="15" customHeight="1" x14ac:dyDescent="0.25">
      <c r="K66" s="102">
        <v>45</v>
      </c>
      <c r="L66" s="34">
        <v>1</v>
      </c>
      <c r="M66" s="34">
        <v>4</v>
      </c>
      <c r="N66" s="35" t="str">
        <f t="shared" si="12"/>
        <v>SJL 1</v>
      </c>
      <c r="O66" s="35" t="str">
        <f t="shared" si="13"/>
        <v>STAN 2</v>
      </c>
    </row>
    <row r="67" spans="1:27" ht="15" customHeight="1" x14ac:dyDescent="0.25">
      <c r="K67" s="102">
        <v>46</v>
      </c>
      <c r="L67" s="34">
        <v>2</v>
      </c>
      <c r="M67" s="34">
        <v>5</v>
      </c>
      <c r="N67" s="35" t="str">
        <f t="shared" si="12"/>
        <v>SJL 2</v>
      </c>
      <c r="O67" s="35" t="str">
        <f t="shared" si="13"/>
        <v>MASS 1</v>
      </c>
    </row>
    <row r="68" spans="1:27" ht="15" customHeight="1" x14ac:dyDescent="0.25">
      <c r="K68" s="102">
        <v>47</v>
      </c>
      <c r="L68" s="34">
        <v>3</v>
      </c>
      <c r="M68" s="34">
        <v>8</v>
      </c>
      <c r="N68" s="35" t="str">
        <f t="shared" si="12"/>
        <v>STAN 1</v>
      </c>
      <c r="O68" s="35" t="str">
        <f t="shared" si="13"/>
        <v>JBS 1</v>
      </c>
    </row>
    <row r="69" spans="1:27" ht="15" customHeight="1" x14ac:dyDescent="0.25">
      <c r="K69" s="102">
        <v>48</v>
      </c>
      <c r="L69" s="34">
        <v>7</v>
      </c>
      <c r="M69" s="34">
        <v>6</v>
      </c>
      <c r="N69" s="35" t="str">
        <f t="shared" si="12"/>
        <v>FEN 1</v>
      </c>
      <c r="O69" s="35" t="str">
        <f t="shared" si="13"/>
        <v>MASS 2</v>
      </c>
    </row>
    <row r="70" spans="1:27" ht="15" customHeight="1" x14ac:dyDescent="0.25">
      <c r="K70" s="102">
        <v>49</v>
      </c>
      <c r="L70" s="34">
        <v>2</v>
      </c>
      <c r="M70" s="34">
        <v>4</v>
      </c>
      <c r="N70" s="35" t="str">
        <f t="shared" si="12"/>
        <v>SJL 2</v>
      </c>
      <c r="O70" s="35" t="str">
        <f t="shared" si="13"/>
        <v>STAN 2</v>
      </c>
    </row>
    <row r="71" spans="1:27" ht="15" customHeight="1" x14ac:dyDescent="0.25">
      <c r="K71" s="102">
        <v>50</v>
      </c>
      <c r="L71" s="34">
        <v>1</v>
      </c>
      <c r="M71" s="34">
        <v>8</v>
      </c>
      <c r="N71" s="35" t="str">
        <f t="shared" si="12"/>
        <v>SJL 1</v>
      </c>
      <c r="O71" s="35" t="str">
        <f t="shared" si="13"/>
        <v>JBS 1</v>
      </c>
    </row>
    <row r="72" spans="1:27" ht="15" customHeight="1" x14ac:dyDescent="0.25">
      <c r="K72" s="102">
        <v>51</v>
      </c>
      <c r="L72" s="34">
        <v>5</v>
      </c>
      <c r="M72" s="34">
        <v>7</v>
      </c>
      <c r="N72" s="35" t="str">
        <f t="shared" si="12"/>
        <v>MASS 1</v>
      </c>
      <c r="O72" s="35" t="str">
        <f t="shared" si="13"/>
        <v>FEN 1</v>
      </c>
    </row>
    <row r="73" spans="1:27" ht="15" customHeight="1" x14ac:dyDescent="0.25">
      <c r="K73" s="102">
        <v>52</v>
      </c>
      <c r="L73" s="33">
        <v>6</v>
      </c>
      <c r="M73" s="33">
        <v>3</v>
      </c>
      <c r="N73" s="35" t="str">
        <f t="shared" si="12"/>
        <v>MASS 2</v>
      </c>
      <c r="O73" s="35" t="str">
        <f t="shared" si="13"/>
        <v>STAN 1</v>
      </c>
    </row>
    <row r="74" spans="1:27" ht="15" customHeight="1" x14ac:dyDescent="0.25">
      <c r="K74" s="102">
        <v>53</v>
      </c>
      <c r="L74" s="33">
        <v>8</v>
      </c>
      <c r="M74" s="33">
        <v>2</v>
      </c>
      <c r="N74" s="35" t="str">
        <f t="shared" si="12"/>
        <v>JBS 1</v>
      </c>
      <c r="O74" s="35" t="str">
        <f t="shared" si="13"/>
        <v>SJL 2</v>
      </c>
    </row>
    <row r="75" spans="1:27" ht="15" customHeight="1" x14ac:dyDescent="0.25">
      <c r="K75" s="102">
        <v>54</v>
      </c>
      <c r="L75" s="33">
        <v>4</v>
      </c>
      <c r="M75" s="33">
        <v>5</v>
      </c>
      <c r="N75" s="35" t="str">
        <f t="shared" si="12"/>
        <v>STAN 2</v>
      </c>
      <c r="O75" s="35" t="str">
        <f t="shared" si="13"/>
        <v>MASS 1</v>
      </c>
    </row>
    <row r="76" spans="1:27" ht="15" customHeight="1" x14ac:dyDescent="0.25">
      <c r="K76" s="102">
        <v>55</v>
      </c>
      <c r="L76" s="33">
        <v>1</v>
      </c>
      <c r="M76" s="33">
        <v>6</v>
      </c>
      <c r="N76" s="35" t="str">
        <f t="shared" si="12"/>
        <v>SJL 1</v>
      </c>
      <c r="O76" s="35" t="str">
        <f t="shared" si="13"/>
        <v>MASS 2</v>
      </c>
    </row>
    <row r="77" spans="1:27" ht="15" customHeight="1" x14ac:dyDescent="0.25">
      <c r="K77" s="102">
        <v>56</v>
      </c>
      <c r="L77" s="34">
        <v>7</v>
      </c>
      <c r="M77" s="34">
        <v>3</v>
      </c>
      <c r="N77" s="35" t="str">
        <f t="shared" si="12"/>
        <v>FEN 1</v>
      </c>
      <c r="O77" s="35" t="str">
        <f t="shared" si="13"/>
        <v>STAN 1</v>
      </c>
    </row>
    <row r="78" spans="1:27" ht="15" customHeight="1" x14ac:dyDescent="0.25">
      <c r="K78" s="102">
        <v>57</v>
      </c>
      <c r="L78" s="34">
        <v>8</v>
      </c>
      <c r="M78" s="34">
        <v>4</v>
      </c>
      <c r="N78" s="35" t="str">
        <f t="shared" si="12"/>
        <v>JBS 1</v>
      </c>
      <c r="O78" s="35" t="str">
        <f t="shared" si="13"/>
        <v>STAN 2</v>
      </c>
    </row>
    <row r="79" spans="1:27" s="2" customFormat="1" ht="15" customHeight="1" x14ac:dyDescent="0.25">
      <c r="A79" s="1"/>
      <c r="B79" s="129"/>
      <c r="C79" s="129"/>
      <c r="D79" s="129"/>
      <c r="E79" s="7"/>
      <c r="F79" s="7"/>
      <c r="G79" s="129"/>
      <c r="H79" s="129"/>
      <c r="I79" s="129"/>
      <c r="K79" s="102">
        <v>58</v>
      </c>
      <c r="L79" s="33">
        <v>6</v>
      </c>
      <c r="M79" s="33">
        <v>2</v>
      </c>
      <c r="N79" s="35" t="str">
        <f t="shared" si="12"/>
        <v>MASS 2</v>
      </c>
      <c r="O79" s="35" t="str">
        <f t="shared" si="13"/>
        <v>SJL 2</v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" customHeight="1" x14ac:dyDescent="0.25">
      <c r="K80" s="102">
        <v>59</v>
      </c>
      <c r="L80" s="33">
        <v>5</v>
      </c>
      <c r="M80" s="33">
        <v>3</v>
      </c>
      <c r="N80" s="35" t="str">
        <f t="shared" si="12"/>
        <v>MASS 1</v>
      </c>
      <c r="O80" s="35" t="str">
        <f t="shared" si="13"/>
        <v>STAN 1</v>
      </c>
    </row>
    <row r="81" spans="11:16" ht="15" customHeight="1" x14ac:dyDescent="0.25">
      <c r="K81" s="102">
        <v>60</v>
      </c>
      <c r="L81" s="33">
        <v>7</v>
      </c>
      <c r="M81" s="33">
        <v>1</v>
      </c>
      <c r="N81" s="35" t="str">
        <f t="shared" si="12"/>
        <v>FEN 1</v>
      </c>
      <c r="O81" s="35" t="str">
        <f t="shared" si="13"/>
        <v>SJL 1</v>
      </c>
    </row>
    <row r="82" spans="11:16" ht="15" customHeight="1" x14ac:dyDescent="0.25">
      <c r="K82" s="102">
        <v>61</v>
      </c>
      <c r="L82" s="33">
        <v>6</v>
      </c>
      <c r="M82" s="33">
        <v>4</v>
      </c>
      <c r="N82" s="35" t="str">
        <f t="shared" si="12"/>
        <v>MASS 2</v>
      </c>
      <c r="O82" s="35" t="str">
        <f t="shared" si="13"/>
        <v>STAN 2</v>
      </c>
    </row>
    <row r="83" spans="11:16" ht="15" customHeight="1" x14ac:dyDescent="0.25">
      <c r="K83" s="98">
        <v>62</v>
      </c>
      <c r="L83" s="34">
        <v>5</v>
      </c>
      <c r="M83" s="34">
        <v>8</v>
      </c>
      <c r="N83" s="35" t="str">
        <f t="shared" si="12"/>
        <v>MASS 1</v>
      </c>
      <c r="O83" s="35" t="str">
        <f t="shared" si="13"/>
        <v>JBS 1</v>
      </c>
    </row>
    <row r="84" spans="11:16" ht="15" customHeight="1" x14ac:dyDescent="0.25">
      <c r="K84" s="102">
        <v>63</v>
      </c>
      <c r="L84" s="34">
        <v>2</v>
      </c>
      <c r="M84" s="34">
        <v>7</v>
      </c>
      <c r="N84" s="35" t="str">
        <f t="shared" si="12"/>
        <v>SJL 2</v>
      </c>
      <c r="O84" s="35" t="str">
        <f t="shared" si="13"/>
        <v>FEN 1</v>
      </c>
    </row>
    <row r="85" spans="11:16" ht="15" customHeight="1" x14ac:dyDescent="0.25">
      <c r="K85" s="98">
        <v>64</v>
      </c>
      <c r="L85" s="34">
        <v>3</v>
      </c>
      <c r="M85" s="34">
        <v>1</v>
      </c>
      <c r="N85" s="35" t="str">
        <f t="shared" si="12"/>
        <v>STAN 1</v>
      </c>
      <c r="O85" s="35" t="str">
        <f t="shared" si="13"/>
        <v>SJL 1</v>
      </c>
    </row>
    <row r="86" spans="11:16" ht="15" customHeight="1" x14ac:dyDescent="0.25">
      <c r="K86" s="102">
        <v>65</v>
      </c>
      <c r="L86" s="34">
        <v>9</v>
      </c>
      <c r="M86" s="34">
        <v>1</v>
      </c>
      <c r="N86" s="35" t="str">
        <f t="shared" ref="N86:N93" si="14">VLOOKUP(L86,$K$9:$L$19,2)</f>
        <v>ROC 1</v>
      </c>
      <c r="O86" s="35" t="str">
        <f t="shared" ref="O86:O93" si="15">VLOOKUP(M86,$K$9:$L$19,2)</f>
        <v>SJL 1</v>
      </c>
    </row>
    <row r="87" spans="11:16" ht="15" customHeight="1" x14ac:dyDescent="0.25">
      <c r="K87" s="98">
        <v>66</v>
      </c>
      <c r="L87" s="34">
        <v>9</v>
      </c>
      <c r="M87" s="34">
        <v>2</v>
      </c>
      <c r="N87" s="35" t="str">
        <f t="shared" si="14"/>
        <v>ROC 1</v>
      </c>
      <c r="O87" s="35" t="str">
        <f t="shared" si="15"/>
        <v>SJL 2</v>
      </c>
    </row>
    <row r="88" spans="11:16" ht="15" customHeight="1" x14ac:dyDescent="0.25">
      <c r="K88" s="102">
        <v>67</v>
      </c>
      <c r="L88" s="34">
        <v>9</v>
      </c>
      <c r="M88" s="34">
        <v>3</v>
      </c>
      <c r="N88" s="35" t="str">
        <f t="shared" si="14"/>
        <v>ROC 1</v>
      </c>
      <c r="O88" s="35" t="str">
        <f t="shared" si="15"/>
        <v>STAN 1</v>
      </c>
    </row>
    <row r="89" spans="11:16" ht="15" customHeight="1" x14ac:dyDescent="0.25">
      <c r="K89" s="102">
        <v>68</v>
      </c>
      <c r="L89" s="34">
        <v>9</v>
      </c>
      <c r="M89" s="34">
        <v>4</v>
      </c>
      <c r="N89" s="35" t="str">
        <f t="shared" si="14"/>
        <v>ROC 1</v>
      </c>
      <c r="O89" s="35" t="str">
        <f t="shared" si="15"/>
        <v>STAN 2</v>
      </c>
    </row>
    <row r="90" spans="11:16" ht="15" customHeight="1" x14ac:dyDescent="0.25">
      <c r="K90" s="98">
        <v>69</v>
      </c>
      <c r="L90" s="34">
        <v>9</v>
      </c>
      <c r="M90" s="34">
        <v>5</v>
      </c>
      <c r="N90" s="35" t="str">
        <f t="shared" si="14"/>
        <v>ROC 1</v>
      </c>
      <c r="O90" s="35" t="str">
        <f t="shared" si="15"/>
        <v>MASS 1</v>
      </c>
      <c r="P90" s="2"/>
    </row>
    <row r="91" spans="11:16" ht="15" customHeight="1" x14ac:dyDescent="0.25">
      <c r="K91" s="98">
        <v>70</v>
      </c>
      <c r="L91" s="34">
        <v>9</v>
      </c>
      <c r="M91" s="34">
        <v>6</v>
      </c>
      <c r="N91" s="35" t="str">
        <f t="shared" si="14"/>
        <v>ROC 1</v>
      </c>
      <c r="O91" s="35" t="str">
        <f t="shared" si="15"/>
        <v>MASS 2</v>
      </c>
    </row>
    <row r="92" spans="11:16" ht="15" customHeight="1" x14ac:dyDescent="0.25">
      <c r="K92" s="102">
        <v>71</v>
      </c>
      <c r="L92" s="34">
        <v>9</v>
      </c>
      <c r="M92" s="34">
        <v>7</v>
      </c>
      <c r="N92" s="35" t="str">
        <f t="shared" si="14"/>
        <v>ROC 1</v>
      </c>
      <c r="O92" s="35" t="str">
        <f t="shared" si="15"/>
        <v>FEN 1</v>
      </c>
    </row>
    <row r="93" spans="11:16" ht="15" customHeight="1" x14ac:dyDescent="0.25">
      <c r="K93" s="102">
        <v>72</v>
      </c>
      <c r="L93" s="34">
        <v>9</v>
      </c>
      <c r="M93" s="34">
        <v>8</v>
      </c>
      <c r="N93" s="35" t="str">
        <f t="shared" si="14"/>
        <v>ROC 1</v>
      </c>
      <c r="O93" s="35" t="str">
        <f t="shared" si="15"/>
        <v>JBS 1</v>
      </c>
    </row>
    <row r="94" spans="11:16" ht="15" customHeight="1" x14ac:dyDescent="0.25"/>
    <row r="95" spans="11:16" ht="15" customHeight="1" x14ac:dyDescent="0.25"/>
    <row r="96" spans="11:16" ht="15" customHeight="1" x14ac:dyDescent="0.25"/>
    <row r="97" spans="1:27" ht="15" customHeight="1" x14ac:dyDescent="0.25"/>
    <row r="98" spans="1:27" ht="15" customHeight="1" x14ac:dyDescent="0.25"/>
    <row r="99" spans="1:27" ht="15" customHeight="1" x14ac:dyDescent="0.25"/>
    <row r="100" spans="1:27" ht="15" customHeight="1" x14ac:dyDescent="0.25"/>
    <row r="101" spans="1:27" ht="15" customHeight="1" x14ac:dyDescent="0.25"/>
    <row r="102" spans="1:27" ht="15" customHeight="1" x14ac:dyDescent="0.25"/>
    <row r="103" spans="1:27" ht="15" customHeight="1" x14ac:dyDescent="0.25"/>
    <row r="104" spans="1:27" ht="15" customHeight="1" x14ac:dyDescent="0.25"/>
    <row r="105" spans="1:27" ht="15" customHeight="1" x14ac:dyDescent="0.25"/>
    <row r="106" spans="1:27" ht="15" customHeight="1" x14ac:dyDescent="0.25"/>
    <row r="107" spans="1:27" ht="15" customHeight="1" x14ac:dyDescent="0.25"/>
    <row r="108" spans="1:27" s="2" customFormat="1" ht="15" customHeight="1" x14ac:dyDescent="0.25">
      <c r="A108" s="1"/>
      <c r="B108" s="129"/>
      <c r="C108" s="129"/>
      <c r="D108" s="129"/>
      <c r="E108" s="7"/>
      <c r="F108" s="7"/>
      <c r="G108" s="129"/>
      <c r="H108" s="129"/>
      <c r="I108" s="129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" customHeight="1" x14ac:dyDescent="0.25"/>
    <row r="110" spans="1:27" ht="15" customHeight="1" x14ac:dyDescent="0.25"/>
    <row r="111" spans="1:27" ht="15" customHeight="1" x14ac:dyDescent="0.25"/>
    <row r="112" spans="1:27" ht="15" customHeight="1" x14ac:dyDescent="0.25"/>
    <row r="113" spans="16:16" ht="15" customHeight="1" x14ac:dyDescent="0.25">
      <c r="P113" s="2"/>
    </row>
    <row r="114" spans="16:16" ht="15" customHeight="1" x14ac:dyDescent="0.25"/>
    <row r="115" spans="16:16" ht="15" customHeight="1" x14ac:dyDescent="0.25"/>
    <row r="116" spans="16:16" ht="15" customHeight="1" x14ac:dyDescent="0.25"/>
    <row r="117" spans="16:16" ht="15" customHeight="1" x14ac:dyDescent="0.25"/>
    <row r="118" spans="16:16" ht="15" customHeight="1" x14ac:dyDescent="0.25"/>
    <row r="119" spans="16:16" ht="15" customHeight="1" x14ac:dyDescent="0.25"/>
    <row r="120" spans="16:16" ht="15" customHeight="1" x14ac:dyDescent="0.25"/>
    <row r="121" spans="16:16" ht="15" customHeight="1" x14ac:dyDescent="0.25"/>
    <row r="122" spans="16:16" ht="15" customHeight="1" x14ac:dyDescent="0.25"/>
    <row r="123" spans="16:16" ht="15" customHeight="1" x14ac:dyDescent="0.25"/>
    <row r="124" spans="16:16" ht="15" customHeight="1" x14ac:dyDescent="0.25"/>
    <row r="125" spans="16:16" ht="15" customHeight="1" x14ac:dyDescent="0.25"/>
    <row r="126" spans="16:16" ht="15" customHeight="1" x14ac:dyDescent="0.25"/>
    <row r="127" spans="16:16" ht="15" customHeight="1" x14ac:dyDescent="0.25"/>
    <row r="128" spans="16:16" ht="15" customHeight="1" x14ac:dyDescent="0.25"/>
    <row r="129" spans="1:27" ht="15" customHeight="1" x14ac:dyDescent="0.25"/>
    <row r="130" spans="1:27" ht="15" customHeight="1" x14ac:dyDescent="0.25"/>
    <row r="131" spans="1:27" s="2" customFormat="1" ht="15" customHeight="1" x14ac:dyDescent="0.25">
      <c r="A131" s="1"/>
      <c r="B131" s="129"/>
      <c r="C131" s="129"/>
      <c r="D131" s="129"/>
      <c r="E131" s="7"/>
      <c r="F131" s="7"/>
      <c r="G131" s="129"/>
      <c r="H131" s="129"/>
      <c r="I131" s="129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" customHeight="1" x14ac:dyDescent="0.25"/>
    <row r="133" spans="1:27" ht="15" customHeight="1" x14ac:dyDescent="0.25"/>
    <row r="134" spans="1:27" ht="15" customHeight="1" x14ac:dyDescent="0.25"/>
    <row r="135" spans="1:27" ht="15" customHeight="1" x14ac:dyDescent="0.25"/>
    <row r="136" spans="1:27" ht="15" customHeight="1" x14ac:dyDescent="0.25">
      <c r="K136" s="2"/>
      <c r="L136" s="2"/>
      <c r="M136" s="2"/>
      <c r="N136" s="2"/>
      <c r="O136" s="2"/>
    </row>
    <row r="137" spans="1:27" ht="15" customHeight="1" x14ac:dyDescent="0.25"/>
    <row r="138" spans="1:27" ht="15" customHeight="1" x14ac:dyDescent="0.25"/>
    <row r="139" spans="1:27" ht="15" customHeight="1" x14ac:dyDescent="0.25">
      <c r="P139" s="2"/>
    </row>
    <row r="140" spans="1:27" ht="15" customHeight="1" x14ac:dyDescent="0.25"/>
    <row r="141" spans="1:27" ht="15" customHeight="1" x14ac:dyDescent="0.25"/>
    <row r="142" spans="1:27" ht="15" customHeight="1" x14ac:dyDescent="0.25"/>
    <row r="143" spans="1:27" ht="15" customHeight="1" x14ac:dyDescent="0.25"/>
    <row r="144" spans="1:27" ht="15" customHeight="1" x14ac:dyDescent="0.25"/>
    <row r="145" spans="1:27" ht="15" customHeight="1" x14ac:dyDescent="0.25"/>
    <row r="146" spans="1:27" ht="15" customHeight="1" x14ac:dyDescent="0.25"/>
    <row r="147" spans="1:27" ht="15" customHeight="1" x14ac:dyDescent="0.25"/>
    <row r="148" spans="1:27" ht="15" customHeight="1" x14ac:dyDescent="0.25"/>
    <row r="149" spans="1:27" ht="15" customHeight="1" x14ac:dyDescent="0.25"/>
    <row r="150" spans="1:27" ht="15" customHeight="1" x14ac:dyDescent="0.25"/>
    <row r="151" spans="1:27" ht="15" customHeight="1" x14ac:dyDescent="0.25"/>
    <row r="152" spans="1:27" ht="15" customHeight="1" x14ac:dyDescent="0.25"/>
    <row r="153" spans="1:27" ht="15" customHeight="1" x14ac:dyDescent="0.25"/>
    <row r="154" spans="1:27" ht="15" customHeight="1" x14ac:dyDescent="0.25"/>
    <row r="155" spans="1:27" ht="15" customHeight="1" x14ac:dyDescent="0.25"/>
    <row r="156" spans="1:27" ht="15" customHeight="1" x14ac:dyDescent="0.25"/>
    <row r="157" spans="1:27" s="2" customFormat="1" ht="15" customHeight="1" x14ac:dyDescent="0.25">
      <c r="A157" s="1"/>
      <c r="B157" s="129"/>
      <c r="C157" s="129"/>
      <c r="D157" s="129"/>
      <c r="E157" s="7"/>
      <c r="F157" s="7"/>
      <c r="G157" s="129"/>
      <c r="H157" s="129"/>
      <c r="I157" s="129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" customHeight="1" x14ac:dyDescent="0.25">
      <c r="K158" s="2"/>
      <c r="L158" s="2"/>
      <c r="M158" s="2"/>
      <c r="N158" s="2"/>
      <c r="O158" s="2"/>
    </row>
    <row r="159" spans="1:27" ht="15" customHeight="1" x14ac:dyDescent="0.25"/>
    <row r="160" spans="1:27" ht="15" customHeight="1" x14ac:dyDescent="0.25"/>
    <row r="161" spans="11:16" ht="15" customHeight="1" x14ac:dyDescent="0.25"/>
    <row r="162" spans="11:16" ht="15" customHeight="1" x14ac:dyDescent="0.25"/>
    <row r="163" spans="11:16" ht="15" customHeight="1" x14ac:dyDescent="0.25"/>
    <row r="164" spans="11:16" ht="15" customHeight="1" x14ac:dyDescent="0.25"/>
    <row r="165" spans="11:16" ht="15" customHeight="1" x14ac:dyDescent="0.25"/>
    <row r="166" spans="11:16" ht="15" customHeight="1" x14ac:dyDescent="0.25"/>
    <row r="167" spans="11:16" ht="15" customHeight="1" x14ac:dyDescent="0.25">
      <c r="P167" s="2"/>
    </row>
    <row r="168" spans="11:16" ht="15" customHeight="1" x14ac:dyDescent="0.25"/>
    <row r="169" spans="11:16" ht="15" customHeight="1" x14ac:dyDescent="0.25"/>
    <row r="170" spans="11:16" ht="15" customHeight="1" x14ac:dyDescent="0.25"/>
    <row r="171" spans="11:16" ht="15" customHeight="1" x14ac:dyDescent="0.25"/>
    <row r="172" spans="11:16" ht="15" customHeight="1" x14ac:dyDescent="0.25"/>
    <row r="173" spans="11:16" ht="15" customHeight="1" x14ac:dyDescent="0.25"/>
    <row r="174" spans="11:16" ht="15" customHeight="1" x14ac:dyDescent="0.25"/>
    <row r="175" spans="11:16" ht="15" customHeight="1" x14ac:dyDescent="0.25">
      <c r="K175" s="2"/>
      <c r="L175" s="2"/>
      <c r="M175" s="2"/>
      <c r="N175" s="2"/>
      <c r="O175" s="2"/>
    </row>
    <row r="176" spans="11:16" ht="15" customHeight="1" x14ac:dyDescent="0.25"/>
    <row r="177" spans="1:27" ht="15" customHeight="1" x14ac:dyDescent="0.25"/>
    <row r="178" spans="1:27" ht="15" customHeight="1" x14ac:dyDescent="0.25"/>
    <row r="179" spans="1:27" ht="15" customHeight="1" x14ac:dyDescent="0.25">
      <c r="K179" s="2"/>
      <c r="L179" s="2"/>
      <c r="M179" s="2"/>
      <c r="N179" s="2"/>
      <c r="O179" s="2"/>
    </row>
    <row r="180" spans="1:27" ht="15" customHeight="1" x14ac:dyDescent="0.25"/>
    <row r="181" spans="1:27" ht="15" customHeight="1" x14ac:dyDescent="0.25"/>
    <row r="182" spans="1:27" ht="15" customHeight="1" x14ac:dyDescent="0.25"/>
    <row r="183" spans="1:27" ht="15" customHeight="1" x14ac:dyDescent="0.25"/>
    <row r="184" spans="1:27" ht="15" customHeight="1" x14ac:dyDescent="0.25">
      <c r="K184" s="2"/>
      <c r="L184" s="2"/>
      <c r="M184" s="2"/>
      <c r="N184" s="2"/>
      <c r="O184" s="2"/>
    </row>
    <row r="185" spans="1:27" s="2" customFormat="1" ht="15" customHeight="1" x14ac:dyDescent="0.25">
      <c r="A185" s="1"/>
      <c r="B185" s="129"/>
      <c r="C185" s="129"/>
      <c r="D185" s="129"/>
      <c r="E185" s="7"/>
      <c r="F185" s="7"/>
      <c r="G185" s="129"/>
      <c r="H185" s="129"/>
      <c r="I185" s="129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" customHeight="1" x14ac:dyDescent="0.25"/>
    <row r="187" spans="1:27" ht="15" customHeight="1" x14ac:dyDescent="0.25"/>
    <row r="188" spans="1:27" ht="15" customHeight="1" x14ac:dyDescent="0.25"/>
    <row r="189" spans="1:27" ht="15" customHeight="1" x14ac:dyDescent="0.25">
      <c r="P189" s="2"/>
    </row>
    <row r="190" spans="1:27" ht="15" customHeight="1" x14ac:dyDescent="0.25"/>
    <row r="191" spans="1:27" ht="15" customHeight="1" x14ac:dyDescent="0.25"/>
    <row r="192" spans="1:27" ht="15" customHeight="1" x14ac:dyDescent="0.25"/>
    <row r="193" spans="1:27" ht="15" customHeight="1" x14ac:dyDescent="0.25"/>
    <row r="194" spans="1:27" ht="15" customHeight="1" x14ac:dyDescent="0.25"/>
    <row r="195" spans="1:27" ht="15" customHeight="1" x14ac:dyDescent="0.25"/>
    <row r="196" spans="1:27" ht="15" customHeight="1" x14ac:dyDescent="0.25"/>
    <row r="197" spans="1:27" ht="15" customHeight="1" x14ac:dyDescent="0.25"/>
    <row r="198" spans="1:27" ht="15" customHeight="1" x14ac:dyDescent="0.25"/>
    <row r="199" spans="1:27" ht="15" customHeight="1" x14ac:dyDescent="0.25"/>
    <row r="200" spans="1:27" ht="15" customHeight="1" x14ac:dyDescent="0.25"/>
    <row r="201" spans="1:27" ht="15" customHeight="1" x14ac:dyDescent="0.25"/>
    <row r="202" spans="1:27" ht="15" customHeight="1" x14ac:dyDescent="0.25"/>
    <row r="203" spans="1:27" ht="15" customHeight="1" x14ac:dyDescent="0.25"/>
    <row r="204" spans="1:27" ht="15" customHeight="1" x14ac:dyDescent="0.25"/>
    <row r="205" spans="1:27" ht="15" customHeight="1" x14ac:dyDescent="0.25"/>
    <row r="206" spans="1:27" ht="15" customHeight="1" x14ac:dyDescent="0.25">
      <c r="P206" s="2"/>
    </row>
    <row r="207" spans="1:27" s="2" customFormat="1" ht="15" customHeight="1" x14ac:dyDescent="0.25">
      <c r="A207" s="1"/>
      <c r="B207" s="129"/>
      <c r="C207" s="129"/>
      <c r="D207" s="129"/>
      <c r="E207" s="7"/>
      <c r="F207" s="7"/>
      <c r="G207" s="129"/>
      <c r="H207" s="129"/>
      <c r="I207" s="129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" customHeight="1" x14ac:dyDescent="0.25"/>
    <row r="209" spans="1:27" ht="15" customHeight="1" x14ac:dyDescent="0.25"/>
    <row r="210" spans="1:27" ht="15" customHeight="1" x14ac:dyDescent="0.25">
      <c r="P210" s="2"/>
    </row>
    <row r="211" spans="1:27" ht="15" customHeight="1" x14ac:dyDescent="0.25"/>
    <row r="212" spans="1:27" ht="15" customHeight="1" x14ac:dyDescent="0.25"/>
    <row r="213" spans="1:27" ht="15" customHeight="1" x14ac:dyDescent="0.25"/>
    <row r="214" spans="1:27" ht="15" customHeight="1" x14ac:dyDescent="0.25"/>
    <row r="215" spans="1:27" ht="15" customHeight="1" x14ac:dyDescent="0.25">
      <c r="P215" s="2"/>
    </row>
    <row r="216" spans="1:27" ht="15" customHeight="1" x14ac:dyDescent="0.25"/>
    <row r="217" spans="1:27" ht="15" customHeight="1" x14ac:dyDescent="0.25"/>
    <row r="218" spans="1:27" ht="15" customHeight="1" x14ac:dyDescent="0.25"/>
    <row r="219" spans="1:27" ht="15" customHeight="1" x14ac:dyDescent="0.25"/>
    <row r="220" spans="1:27" ht="15" customHeight="1" x14ac:dyDescent="0.25"/>
    <row r="221" spans="1:27" ht="15" customHeight="1" x14ac:dyDescent="0.25"/>
    <row r="222" spans="1:27" ht="15" customHeight="1" x14ac:dyDescent="0.25"/>
    <row r="223" spans="1:27" ht="15" customHeight="1" x14ac:dyDescent="0.25"/>
    <row r="224" spans="1:27" s="2" customFormat="1" ht="15" customHeight="1" x14ac:dyDescent="0.25">
      <c r="A224" s="1"/>
      <c r="B224" s="129"/>
      <c r="C224" s="129"/>
      <c r="D224" s="129"/>
      <c r="E224" s="7"/>
      <c r="F224" s="7"/>
      <c r="G224" s="129"/>
      <c r="H224" s="129"/>
      <c r="I224" s="129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" customHeight="1" x14ac:dyDescent="0.25"/>
    <row r="226" spans="1:27" ht="15" customHeight="1" x14ac:dyDescent="0.25"/>
    <row r="227" spans="1:27" ht="15" customHeight="1" x14ac:dyDescent="0.25"/>
    <row r="228" spans="1:27" s="2" customFormat="1" ht="15" customHeight="1" x14ac:dyDescent="0.25">
      <c r="A228" s="1"/>
      <c r="B228" s="129"/>
      <c r="C228" s="129"/>
      <c r="D228" s="129"/>
      <c r="E228" s="7"/>
      <c r="F228" s="7"/>
      <c r="G228" s="129"/>
      <c r="H228" s="129"/>
      <c r="I228" s="129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" customHeight="1" x14ac:dyDescent="0.25"/>
    <row r="230" spans="1:27" ht="15" customHeight="1" x14ac:dyDescent="0.25"/>
    <row r="231" spans="1:27" ht="15" customHeight="1" x14ac:dyDescent="0.25"/>
    <row r="232" spans="1:27" ht="15" customHeight="1" x14ac:dyDescent="0.25"/>
    <row r="233" spans="1:27" s="2" customFormat="1" ht="15" customHeight="1" x14ac:dyDescent="0.25">
      <c r="A233" s="1"/>
      <c r="B233" s="129"/>
      <c r="C233" s="129"/>
      <c r="D233" s="129"/>
      <c r="E233" s="7"/>
      <c r="F233" s="7"/>
      <c r="G233" s="129"/>
      <c r="H233" s="129"/>
      <c r="I233" s="129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" customHeight="1" x14ac:dyDescent="0.25"/>
    <row r="235" spans="1:27" ht="15" customHeight="1" x14ac:dyDescent="0.25"/>
    <row r="236" spans="1:27" ht="15" customHeight="1" x14ac:dyDescent="0.25"/>
    <row r="237" spans="1:27" ht="15" customHeight="1" x14ac:dyDescent="0.25"/>
    <row r="238" spans="1:27" ht="15" customHeight="1" x14ac:dyDescent="0.25"/>
    <row r="239" spans="1:27" ht="15" customHeight="1" x14ac:dyDescent="0.25"/>
    <row r="240" spans="1:27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</sheetData>
  <mergeCells count="27">
    <mergeCell ref="B22:I22"/>
    <mergeCell ref="B26:I26"/>
    <mergeCell ref="B36:I36"/>
    <mergeCell ref="B40:I40"/>
    <mergeCell ref="A9:A25"/>
    <mergeCell ref="A26:A43"/>
    <mergeCell ref="A44:A59"/>
    <mergeCell ref="B44:I44"/>
    <mergeCell ref="B52:I52"/>
    <mergeCell ref="B56:I56"/>
    <mergeCell ref="B1:I1"/>
    <mergeCell ref="Q10:R10"/>
    <mergeCell ref="K1:AB1"/>
    <mergeCell ref="A3:A8"/>
    <mergeCell ref="B3:I3"/>
    <mergeCell ref="B4:I8"/>
    <mergeCell ref="B9:I9"/>
    <mergeCell ref="T21:U21"/>
    <mergeCell ref="Z21:AA21"/>
    <mergeCell ref="Q9:R9"/>
    <mergeCell ref="N21:O21"/>
    <mergeCell ref="G2:H2"/>
    <mergeCell ref="K9:L9"/>
    <mergeCell ref="K10:L10"/>
    <mergeCell ref="W9:X9"/>
    <mergeCell ref="W10:X10"/>
    <mergeCell ref="B18:I18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zoomScale="90" zoomScaleNormal="90" workbookViewId="0">
      <selection activeCell="E9" sqref="E9"/>
    </sheetView>
  </sheetViews>
  <sheetFormatPr baseColWidth="10" defaultRowHeight="15" x14ac:dyDescent="0.25"/>
  <cols>
    <col min="1" max="1" width="11.42578125" style="68"/>
    <col min="2" max="3" width="10.7109375" style="68" customWidth="1"/>
    <col min="4" max="5" width="5.7109375" style="68" customWidth="1"/>
    <col min="6" max="7" width="10.7109375" style="68" customWidth="1"/>
    <col min="8" max="8" width="3.42578125" style="68" customWidth="1"/>
    <col min="9" max="9" width="11.140625" style="73" customWidth="1"/>
    <col min="10" max="10" width="11.42578125" style="68"/>
    <col min="11" max="11" width="24.5703125" style="68" customWidth="1"/>
    <col min="12" max="12" width="14.5703125" style="68" customWidth="1"/>
    <col min="13" max="19" width="11.42578125" style="68"/>
    <col min="20" max="20" width="11.42578125" style="73"/>
    <col min="21" max="21" width="2.85546875" style="68" customWidth="1"/>
    <col min="22" max="23" width="11.42578125" style="68"/>
    <col min="24" max="24" width="14.42578125" style="68" customWidth="1"/>
    <col min="25" max="25" width="12.7109375" style="68" customWidth="1"/>
    <col min="26" max="16384" width="11.42578125" style="68"/>
  </cols>
  <sheetData>
    <row r="1" spans="1:20" x14ac:dyDescent="0.25">
      <c r="A1" s="349" t="s">
        <v>129</v>
      </c>
      <c r="B1" s="349"/>
      <c r="C1" s="349"/>
      <c r="D1" s="349"/>
      <c r="E1" s="349"/>
      <c r="F1" s="349"/>
      <c r="G1" s="349"/>
    </row>
    <row r="2" spans="1:20" x14ac:dyDescent="0.25">
      <c r="A2" s="349"/>
      <c r="B2" s="349"/>
      <c r="C2" s="349"/>
      <c r="D2" s="349"/>
      <c r="E2" s="349"/>
      <c r="F2" s="349"/>
      <c r="G2" s="349"/>
    </row>
    <row r="3" spans="1:20" x14ac:dyDescent="0.25">
      <c r="A3" s="31" t="s">
        <v>6</v>
      </c>
      <c r="B3" s="67" t="s">
        <v>2</v>
      </c>
      <c r="C3" s="69" t="s">
        <v>1</v>
      </c>
      <c r="D3" s="347" t="s">
        <v>117</v>
      </c>
      <c r="E3" s="348"/>
      <c r="F3" s="13" t="s">
        <v>118</v>
      </c>
      <c r="G3" s="13" t="s">
        <v>119</v>
      </c>
      <c r="J3" s="13" t="s">
        <v>8</v>
      </c>
      <c r="K3" s="13" t="s">
        <v>120</v>
      </c>
      <c r="L3" s="13" t="s">
        <v>121</v>
      </c>
      <c r="M3" s="13" t="s">
        <v>122</v>
      </c>
      <c r="N3" s="13" t="s">
        <v>123</v>
      </c>
      <c r="O3" s="13" t="s">
        <v>124</v>
      </c>
      <c r="P3" s="13" t="s">
        <v>126</v>
      </c>
      <c r="Q3" s="13" t="s">
        <v>127</v>
      </c>
      <c r="R3" s="13" t="s">
        <v>128</v>
      </c>
      <c r="S3" s="13" t="s">
        <v>125</v>
      </c>
    </row>
    <row r="4" spans="1:20" x14ac:dyDescent="0.25">
      <c r="A4" s="32">
        <v>1</v>
      </c>
      <c r="B4" s="33" t="str">
        <f>'Calendrier BG'!N22</f>
        <v>SJL 2</v>
      </c>
      <c r="C4" s="70" t="str">
        <f>'Calendrier BG'!O22</f>
        <v>STAN 1</v>
      </c>
      <c r="D4" s="71">
        <v>0</v>
      </c>
      <c r="E4" s="71">
        <v>7</v>
      </c>
      <c r="F4" s="13" t="str">
        <f>IF(D4&lt;&gt;"",IF(D4&gt;E4,B4,IF(D4&lt;E4,C4,"nul")),"")</f>
        <v>STAN 1</v>
      </c>
      <c r="G4" s="72" t="str">
        <f>IF(E4&lt;&gt;"",IF(E4&lt;D4,C4,IF(E4&gt;D4,B4,"nul")),"")</f>
        <v>SJL 2</v>
      </c>
      <c r="I4" s="68">
        <f>RANK(T4,$T$4:$T$12)</f>
        <v>1</v>
      </c>
      <c r="J4" s="48" t="s">
        <v>144</v>
      </c>
      <c r="K4" s="117" t="s">
        <v>169</v>
      </c>
      <c r="L4" s="117">
        <f>COUNT(D5,D8,D12,D17,D22,D27,D58,D31,D32,D41,D44,D48,D68,D53,D63,D67)</f>
        <v>11</v>
      </c>
      <c r="M4" s="117">
        <f>COUNTIF($F$3:$F$75,J4)</f>
        <v>11</v>
      </c>
      <c r="N4" s="117">
        <f>L4-M4-O4</f>
        <v>0</v>
      </c>
      <c r="O4" s="117">
        <f>COUNTIF(G3:G75,J4)</f>
        <v>0</v>
      </c>
      <c r="P4" s="204">
        <f>SUM(D5,D8,E12,E17,E22,D27,D58,D31,D32,E41,E44,D48,E68,D53,E63,E67)</f>
        <v>43</v>
      </c>
      <c r="Q4" s="204">
        <f>SUM(E5,E8,D12,D17,D22,E27,E58,E31,E32,D41,D44,E48,D68,E53,D63,D67)</f>
        <v>6</v>
      </c>
      <c r="R4" s="204">
        <f>P4-Q4</f>
        <v>37</v>
      </c>
      <c r="S4" s="117">
        <f>M4*4+N4*2+O4*1</f>
        <v>44</v>
      </c>
      <c r="T4" s="74">
        <f>SUM(S4*1000000+R4*10000+P4*100+L4*10)</f>
        <v>44374410</v>
      </c>
    </row>
    <row r="5" spans="1:20" x14ac:dyDescent="0.25">
      <c r="A5" s="32">
        <v>2</v>
      </c>
      <c r="B5" s="33" t="str">
        <f>'Calendrier BG'!N23</f>
        <v>SJL 1</v>
      </c>
      <c r="C5" s="70" t="str">
        <f>'Calendrier BG'!O23</f>
        <v>MASS 1</v>
      </c>
      <c r="D5" s="71">
        <v>4</v>
      </c>
      <c r="E5" s="71">
        <v>0</v>
      </c>
      <c r="F5" s="13" t="str">
        <f t="shared" ref="F5:F45" si="0">IF(D5&lt;&gt;"",IF(D5&gt;E5,B5,IF(D5&lt;E5,C5,"nul")),"")</f>
        <v>SJL 1</v>
      </c>
      <c r="G5" s="72" t="str">
        <f t="shared" ref="G5:G45" si="1">IF(E5&lt;&gt;"",IF(E5&lt;D5,C5,IF(E5&gt;D5,B5,"nul")),"")</f>
        <v>MASS 1</v>
      </c>
      <c r="I5" s="201">
        <f t="shared" ref="I5:I12" si="2">RANK(T5,$T$4:$T$12)</f>
        <v>6</v>
      </c>
      <c r="J5" s="48" t="s">
        <v>155</v>
      </c>
      <c r="K5" s="117" t="s">
        <v>172</v>
      </c>
      <c r="L5" s="117">
        <f>COUNT(D4,D8,D13,D16,D20,D25,D56,D30,D33,D40,D44,D49,D69,D52,D61,D66)</f>
        <v>11</v>
      </c>
      <c r="M5" s="117">
        <f t="shared" ref="M5:M12" si="3">COUNTIF($F$3:$F$75,J5)</f>
        <v>4</v>
      </c>
      <c r="N5" s="117">
        <f t="shared" ref="N5:N12" si="4">L5-M5-O5</f>
        <v>1</v>
      </c>
      <c r="O5" s="117">
        <f t="shared" ref="O5:O12" si="5">COUNTIF(G4:G76,J5)</f>
        <v>6</v>
      </c>
      <c r="P5" s="204">
        <f>SUM(D4,E8,E13,E16,D20,D25,E56,E30,D33,E40,D44,D49,E69,D52,E61,D66)</f>
        <v>15</v>
      </c>
      <c r="Q5" s="204">
        <f>SUM(E4,D8,D13,D16,E20,E25,D56,D30,E33,D40,E44,E49,D69,E52,D61,E66)</f>
        <v>26</v>
      </c>
      <c r="R5" s="204">
        <f t="shared" ref="R5:R12" si="6">P5-Q5</f>
        <v>-11</v>
      </c>
      <c r="S5" s="117">
        <f t="shared" ref="S5:S12" si="7">M5*4+N5*2+O5*1</f>
        <v>24</v>
      </c>
      <c r="T5" s="74">
        <f t="shared" ref="T5:T10" si="8">SUM(S5*1000000+R5*10000+P5*100+L5*10)</f>
        <v>23891610</v>
      </c>
    </row>
    <row r="6" spans="1:20" x14ac:dyDescent="0.25">
      <c r="A6" s="32">
        <v>3</v>
      </c>
      <c r="B6" s="33" t="str">
        <f>'Calendrier BG'!N24</f>
        <v>FEN 1</v>
      </c>
      <c r="C6" s="70" t="str">
        <f>'Calendrier BG'!O24</f>
        <v>STAN 2</v>
      </c>
      <c r="D6" s="71">
        <v>3</v>
      </c>
      <c r="E6" s="71">
        <v>1</v>
      </c>
      <c r="F6" s="13" t="str">
        <f t="shared" si="0"/>
        <v>FEN 1</v>
      </c>
      <c r="G6" s="72" t="str">
        <f t="shared" si="1"/>
        <v>STAN 2</v>
      </c>
      <c r="I6" s="201">
        <f t="shared" si="2"/>
        <v>2</v>
      </c>
      <c r="J6" s="48" t="s">
        <v>141</v>
      </c>
      <c r="K6" s="117" t="s">
        <v>166</v>
      </c>
      <c r="L6" s="117">
        <f>COUNT(D4,D9,D14,D19,D23,D26,D59,D31,D34,D40,D45,D50,D70,D55,D62,D67)</f>
        <v>13</v>
      </c>
      <c r="M6" s="117">
        <f t="shared" si="3"/>
        <v>9</v>
      </c>
      <c r="N6" s="117">
        <f t="shared" si="4"/>
        <v>2</v>
      </c>
      <c r="O6" s="117">
        <f t="shared" si="5"/>
        <v>2</v>
      </c>
      <c r="P6" s="204">
        <f>SUM(E4,D9,E14,D19,D23,D26,E59,E31,D34,D40,E45,D50,E70,E55,E62,D67)</f>
        <v>39</v>
      </c>
      <c r="Q6" s="204">
        <f>SUM(D4,E9,D14,E19,E23,E26,D59,D31,E34,E40,D45,E50,D70,D55,D62,E67)</f>
        <v>12</v>
      </c>
      <c r="R6" s="204">
        <f t="shared" si="6"/>
        <v>27</v>
      </c>
      <c r="S6" s="117">
        <f t="shared" si="7"/>
        <v>42</v>
      </c>
      <c r="T6" s="74">
        <f t="shared" si="8"/>
        <v>42274030</v>
      </c>
    </row>
    <row r="7" spans="1:20" x14ac:dyDescent="0.25">
      <c r="A7" s="32">
        <v>4</v>
      </c>
      <c r="B7" s="33" t="str">
        <f>'Calendrier BG'!N25</f>
        <v>MASS 2</v>
      </c>
      <c r="C7" s="70" t="str">
        <f>'Calendrier BG'!O25</f>
        <v>JBS 1</v>
      </c>
      <c r="D7" s="71">
        <v>3</v>
      </c>
      <c r="E7" s="71">
        <v>0</v>
      </c>
      <c r="F7" s="13" t="str">
        <f t="shared" si="0"/>
        <v>MASS 2</v>
      </c>
      <c r="G7" s="72" t="str">
        <f t="shared" si="1"/>
        <v>JBS 1</v>
      </c>
      <c r="I7" s="201">
        <f t="shared" si="2"/>
        <v>7</v>
      </c>
      <c r="J7" s="48" t="s">
        <v>131</v>
      </c>
      <c r="K7" s="117" t="s">
        <v>170</v>
      </c>
      <c r="L7" s="117">
        <f>COUNT(D6,D9,D16,D21,D24,D28,D60,D42,D35,D45,D48,D52,D71,D57,D64,D12)</f>
        <v>12</v>
      </c>
      <c r="M7" s="117">
        <f t="shared" si="3"/>
        <v>3</v>
      </c>
      <c r="N7" s="117">
        <f t="shared" si="4"/>
        <v>0</v>
      </c>
      <c r="O7" s="117">
        <f t="shared" si="5"/>
        <v>9</v>
      </c>
      <c r="P7" s="204">
        <f>SUM(E6,E9,D16,E21,D24,D28,E60,D42,D35,D45,E48,E52,E71,D57,E64,D12)</f>
        <v>8</v>
      </c>
      <c r="Q7" s="204">
        <f>SUM(D6,D9,E16,D21,E24,E28,D60,E42,E35,E45,D48,D52,D71,E57,D64,E12)</f>
        <v>36</v>
      </c>
      <c r="R7" s="204">
        <f t="shared" si="6"/>
        <v>-28</v>
      </c>
      <c r="S7" s="117">
        <f t="shared" si="7"/>
        <v>21</v>
      </c>
      <c r="T7" s="74">
        <f t="shared" si="8"/>
        <v>20720920</v>
      </c>
    </row>
    <row r="8" spans="1:20" x14ac:dyDescent="0.25">
      <c r="A8" s="32">
        <v>5</v>
      </c>
      <c r="B8" s="33" t="str">
        <f>'Calendrier BG'!N26</f>
        <v>SJL 1</v>
      </c>
      <c r="C8" s="70" t="str">
        <f>'Calendrier BG'!O26</f>
        <v>SJL 2</v>
      </c>
      <c r="D8" s="71">
        <v>6</v>
      </c>
      <c r="E8" s="71">
        <v>0</v>
      </c>
      <c r="F8" s="13" t="str">
        <f t="shared" si="0"/>
        <v>SJL 1</v>
      </c>
      <c r="G8" s="72" t="str">
        <f t="shared" si="1"/>
        <v>SJL 2</v>
      </c>
      <c r="I8" s="201">
        <f t="shared" si="2"/>
        <v>4</v>
      </c>
      <c r="J8" s="48" t="s">
        <v>142</v>
      </c>
      <c r="K8" s="117" t="s">
        <v>167</v>
      </c>
      <c r="L8" s="117">
        <f>COUNT(D5,D10,D13,D18,D21,D26,D62,D29,D36,D46,D49,D54,D72,D57,D65,D41)</f>
        <v>9</v>
      </c>
      <c r="M8" s="117">
        <f t="shared" si="3"/>
        <v>6</v>
      </c>
      <c r="N8" s="117">
        <f t="shared" si="4"/>
        <v>3</v>
      </c>
      <c r="O8" s="117">
        <f t="shared" si="5"/>
        <v>0</v>
      </c>
      <c r="P8" s="204">
        <f>SUM(E5,D10,D13,E18,D21,E26,D62,E29,D36,E46,E49,D54,E72,E57,D65,D41)</f>
        <v>16</v>
      </c>
      <c r="Q8" s="204">
        <f>SUM(D5,E10,E13,D18,E21,D26,E62,D29,E36,D46,D49,E54,D72,D57,E65,E41)</f>
        <v>6</v>
      </c>
      <c r="R8" s="204">
        <f t="shared" si="6"/>
        <v>10</v>
      </c>
      <c r="S8" s="117">
        <f t="shared" si="7"/>
        <v>30</v>
      </c>
      <c r="T8" s="74">
        <f t="shared" si="8"/>
        <v>30101690</v>
      </c>
    </row>
    <row r="9" spans="1:20" x14ac:dyDescent="0.25">
      <c r="A9" s="32">
        <v>6</v>
      </c>
      <c r="B9" s="33" t="str">
        <f>'Calendrier BG'!N27</f>
        <v>STAN 1</v>
      </c>
      <c r="C9" s="70" t="str">
        <f>'Calendrier BG'!O27</f>
        <v>STAN 2</v>
      </c>
      <c r="D9" s="71">
        <v>2</v>
      </c>
      <c r="E9" s="71">
        <v>0</v>
      </c>
      <c r="F9" s="13" t="str">
        <f t="shared" si="0"/>
        <v>STAN 1</v>
      </c>
      <c r="G9" s="72" t="str">
        <f t="shared" si="1"/>
        <v>STAN 2</v>
      </c>
      <c r="I9" s="201">
        <f t="shared" si="2"/>
        <v>9</v>
      </c>
      <c r="J9" s="48" t="s">
        <v>132</v>
      </c>
      <c r="K9" s="117" t="s">
        <v>163</v>
      </c>
      <c r="L9" s="117">
        <f>COUNT(D7,D10,D15,D19,D22,D25,D58,D28,D37,D43,D46,D51,D73,D55,D61,D64)</f>
        <v>9</v>
      </c>
      <c r="M9" s="117">
        <f t="shared" si="3"/>
        <v>1</v>
      </c>
      <c r="N9" s="117">
        <f t="shared" si="4"/>
        <v>0</v>
      </c>
      <c r="O9" s="117">
        <f t="shared" si="5"/>
        <v>8</v>
      </c>
      <c r="P9" s="204">
        <f>SUM(D7,E10,D15,E19,D22,E25,D58,E28,D37,E43,D46,E51,E73,D55,D61,D64)</f>
        <v>4</v>
      </c>
      <c r="Q9" s="204">
        <f>SUM(E7,D10,E15,D19,E22,D25,E58,D28,E37,D43,E46,D51,D73,E55,E61,E64)</f>
        <v>27</v>
      </c>
      <c r="R9" s="204">
        <f t="shared" si="6"/>
        <v>-23</v>
      </c>
      <c r="S9" s="117">
        <f t="shared" si="7"/>
        <v>12</v>
      </c>
      <c r="T9" s="74">
        <f t="shared" si="8"/>
        <v>11770490</v>
      </c>
    </row>
    <row r="10" spans="1:20" x14ac:dyDescent="0.25">
      <c r="A10" s="32">
        <v>7</v>
      </c>
      <c r="B10" s="33" t="str">
        <f>'Calendrier BG'!N28</f>
        <v>MASS 1</v>
      </c>
      <c r="C10" s="70" t="str">
        <f>'Calendrier BG'!O28</f>
        <v>MASS 2</v>
      </c>
      <c r="D10" s="71">
        <v>1</v>
      </c>
      <c r="E10" s="71">
        <v>0</v>
      </c>
      <c r="F10" s="13" t="str">
        <f t="shared" si="0"/>
        <v>MASS 1</v>
      </c>
      <c r="G10" s="72" t="str">
        <f t="shared" si="1"/>
        <v>MASS 2</v>
      </c>
      <c r="I10" s="201">
        <f t="shared" si="2"/>
        <v>3</v>
      </c>
      <c r="J10" s="48" t="s">
        <v>143</v>
      </c>
      <c r="K10" s="117" t="s">
        <v>234</v>
      </c>
      <c r="L10" s="117">
        <f>COUNT(D6,D11,D15,D18,D23,D27,D51,D30,D38,D42,D47,D54,D74,D59,D63,D66)</f>
        <v>12</v>
      </c>
      <c r="M10" s="117">
        <f t="shared" si="3"/>
        <v>6</v>
      </c>
      <c r="N10" s="117">
        <f t="shared" si="4"/>
        <v>0</v>
      </c>
      <c r="O10" s="117">
        <f t="shared" si="5"/>
        <v>6</v>
      </c>
      <c r="P10" s="204">
        <f>SUM(D6,E11,E15,D18,E23,E27,D51,D30,D38,D42,D47,E54,E74,D59,D63,E66)</f>
        <v>28</v>
      </c>
      <c r="Q10" s="204">
        <f>SUM(E6,D11,D15,E18,D23,D27,E51,E30,E38,E42,E47,D54,D74,E59,E63,D66)</f>
        <v>14</v>
      </c>
      <c r="R10" s="204">
        <f t="shared" si="6"/>
        <v>14</v>
      </c>
      <c r="S10" s="117">
        <f t="shared" si="7"/>
        <v>30</v>
      </c>
      <c r="T10" s="74">
        <f t="shared" si="8"/>
        <v>30142920</v>
      </c>
    </row>
    <row r="11" spans="1:20" x14ac:dyDescent="0.25">
      <c r="A11" s="32">
        <v>8</v>
      </c>
      <c r="B11" s="33" t="str">
        <f>'Calendrier BG'!N29</f>
        <v>JBS 1</v>
      </c>
      <c r="C11" s="70" t="str">
        <f>'Calendrier BG'!O29</f>
        <v>FEN 1</v>
      </c>
      <c r="D11" s="71">
        <v>0</v>
      </c>
      <c r="E11" s="71">
        <v>5</v>
      </c>
      <c r="F11" s="13" t="str">
        <f t="shared" si="0"/>
        <v>FEN 1</v>
      </c>
      <c r="G11" s="72" t="str">
        <f t="shared" si="1"/>
        <v>JBS 1</v>
      </c>
      <c r="I11" s="201">
        <f t="shared" si="2"/>
        <v>5</v>
      </c>
      <c r="J11" s="48" t="s">
        <v>190</v>
      </c>
      <c r="K11" s="117" t="s">
        <v>235</v>
      </c>
      <c r="L11" s="117">
        <f>COUNT(D7,D11,D17,D20,D24,D29,D60,D43,D39,D47,D50,D53,D75,D56,D65,D14)</f>
        <v>12</v>
      </c>
      <c r="M11" s="117">
        <f t="shared" si="3"/>
        <v>4</v>
      </c>
      <c r="N11" s="117">
        <f t="shared" si="4"/>
        <v>2</v>
      </c>
      <c r="O11" s="117">
        <f t="shared" si="5"/>
        <v>6</v>
      </c>
      <c r="P11" s="204">
        <f>SUM(E7,D11,D17,E20,E24,D29,D60,D43,D39,E47,E50,E53,E75,D56,E65,D14)</f>
        <v>11</v>
      </c>
      <c r="Q11" s="204">
        <f>SUM(D7,E11,E17,D20,D24,E29,E60,E43,E39,D47,D50,D53,D75,E56,D65,E14)</f>
        <v>28</v>
      </c>
      <c r="R11" s="204">
        <f t="shared" si="6"/>
        <v>-17</v>
      </c>
      <c r="S11" s="117">
        <f t="shared" si="7"/>
        <v>26</v>
      </c>
      <c r="T11" s="74">
        <f t="shared" ref="T11:T12" si="9">SUM(S11*1000000+R11*10000+P11*100+L11*10)</f>
        <v>25831220</v>
      </c>
    </row>
    <row r="12" spans="1:20" x14ac:dyDescent="0.25">
      <c r="A12" s="32">
        <v>9</v>
      </c>
      <c r="B12" s="33" t="str">
        <f>'Calendrier BG'!N30</f>
        <v>STAN 2</v>
      </c>
      <c r="C12" s="70" t="str">
        <f>'Calendrier BG'!O30</f>
        <v>SJL 1</v>
      </c>
      <c r="D12" s="71">
        <v>2</v>
      </c>
      <c r="E12" s="71">
        <v>9</v>
      </c>
      <c r="F12" s="13" t="str">
        <f>IF(D12&lt;&gt;"",IF(D12&gt;E12,B12,IF(D12&lt;E12,C12,"nul")),"")</f>
        <v>SJL 1</v>
      </c>
      <c r="G12" s="72" t="str">
        <f t="shared" si="1"/>
        <v>STAN 2</v>
      </c>
      <c r="I12" s="201">
        <f t="shared" si="2"/>
        <v>8</v>
      </c>
      <c r="J12" s="48" t="s">
        <v>202</v>
      </c>
      <c r="K12" s="117" t="s">
        <v>236</v>
      </c>
      <c r="L12" s="117">
        <f>COUNT(D36,D34,D33,D37,D32,D35,D69,D39,D68,D38,D74,D73,D72,D70,D71,D75)</f>
        <v>9</v>
      </c>
      <c r="M12" s="117">
        <f t="shared" si="3"/>
        <v>2</v>
      </c>
      <c r="N12" s="117">
        <f t="shared" si="4"/>
        <v>0</v>
      </c>
      <c r="O12" s="117">
        <f t="shared" si="5"/>
        <v>7</v>
      </c>
      <c r="P12" s="204">
        <f>SUM(E36,E34,E33,E37,E32,E35,D69,E39,D68,E38,D74,D73,D72,D70,D71,D75)</f>
        <v>7</v>
      </c>
      <c r="Q12" s="204">
        <f>SUM(D36,D34,D33,D37,D32,D35,E69,D39,E68,D38,E74,E73,E72,E70,E71,E75)</f>
        <v>16</v>
      </c>
      <c r="R12" s="204">
        <f t="shared" si="6"/>
        <v>-9</v>
      </c>
      <c r="S12" s="117">
        <f t="shared" si="7"/>
        <v>15</v>
      </c>
      <c r="T12" s="74">
        <f t="shared" si="9"/>
        <v>14910790</v>
      </c>
    </row>
    <row r="13" spans="1:20" x14ac:dyDescent="0.25">
      <c r="A13" s="32">
        <v>10</v>
      </c>
      <c r="B13" s="33" t="str">
        <f>'Calendrier BG'!N31</f>
        <v>MASS 1</v>
      </c>
      <c r="C13" s="70" t="str">
        <f>'Calendrier BG'!O31</f>
        <v>SJL 2</v>
      </c>
      <c r="D13" s="71">
        <v>1</v>
      </c>
      <c r="E13" s="71">
        <v>0</v>
      </c>
      <c r="F13" s="72" t="str">
        <f t="shared" si="0"/>
        <v>MASS 1</v>
      </c>
      <c r="G13" s="72" t="str">
        <f t="shared" si="1"/>
        <v>SJL 2</v>
      </c>
    </row>
    <row r="14" spans="1:20" x14ac:dyDescent="0.25">
      <c r="A14" s="32">
        <v>11</v>
      </c>
      <c r="B14" s="33" t="str">
        <f>'Calendrier BG'!N32</f>
        <v>JBS 1</v>
      </c>
      <c r="C14" s="70" t="str">
        <f>'Calendrier BG'!O32</f>
        <v>STAN 1</v>
      </c>
      <c r="D14" s="71">
        <v>0</v>
      </c>
      <c r="E14" s="71">
        <v>2</v>
      </c>
      <c r="F14" s="72" t="str">
        <f t="shared" si="0"/>
        <v>STAN 1</v>
      </c>
      <c r="G14" s="72" t="str">
        <f t="shared" si="1"/>
        <v>JBS 1</v>
      </c>
      <c r="I14" s="75" t="s">
        <v>45</v>
      </c>
      <c r="J14" s="75" t="s">
        <v>8</v>
      </c>
      <c r="K14" s="75" t="s">
        <v>120</v>
      </c>
      <c r="L14" s="75" t="s">
        <v>121</v>
      </c>
      <c r="M14" s="75" t="s">
        <v>122</v>
      </c>
      <c r="N14" s="75" t="s">
        <v>123</v>
      </c>
      <c r="O14" s="75" t="s">
        <v>124</v>
      </c>
      <c r="P14" s="75" t="s">
        <v>126</v>
      </c>
      <c r="Q14" s="75" t="s">
        <v>127</v>
      </c>
      <c r="R14" s="75" t="s">
        <v>128</v>
      </c>
      <c r="S14" s="75" t="s">
        <v>125</v>
      </c>
    </row>
    <row r="15" spans="1:20" x14ac:dyDescent="0.25">
      <c r="A15" s="32">
        <v>12</v>
      </c>
      <c r="B15" s="33" t="str">
        <f>'Calendrier BG'!N33</f>
        <v>MASS 2</v>
      </c>
      <c r="C15" s="70" t="str">
        <f>'Calendrier BG'!O33</f>
        <v>FEN 1</v>
      </c>
      <c r="D15" s="71">
        <v>0</v>
      </c>
      <c r="E15" s="71">
        <v>6</v>
      </c>
      <c r="F15" s="72" t="str">
        <f t="shared" si="0"/>
        <v>FEN 1</v>
      </c>
      <c r="G15" s="72" t="str">
        <f t="shared" si="1"/>
        <v>MASS 2</v>
      </c>
      <c r="I15" s="72">
        <v>1</v>
      </c>
      <c r="J15" s="3" t="str">
        <f>VLOOKUP($I15,$I$3:$S$12,COLUMNS($J14:J14)+1,FALSE)</f>
        <v>SJL 1</v>
      </c>
      <c r="K15" s="72" t="str">
        <f>VLOOKUP($I15,$I$3:$S$12,COLUMNS($J14:K14)+1,FALSE)</f>
        <v>Saint Justin Levallois 1</v>
      </c>
      <c r="L15" s="199">
        <f>VLOOKUP($I15,$I$3:$S$12,COLUMNS($J14:L14)+1,FALSE)</f>
        <v>11</v>
      </c>
      <c r="M15" s="199">
        <f>VLOOKUP($I15,$I$3:$S$12,COLUMNS($J14:M14)+1,FALSE)</f>
        <v>11</v>
      </c>
      <c r="N15" s="199">
        <f>VLOOKUP($I15,$I$3:$S$12,COLUMNS($J14:N14)+1,FALSE)</f>
        <v>0</v>
      </c>
      <c r="O15" s="199">
        <f>VLOOKUP($I15,$I$3:$S$12,COLUMNS($J14:O14)+1,FALSE)</f>
        <v>0</v>
      </c>
      <c r="P15" s="199">
        <f>VLOOKUP($I15,$I$3:$S$12,COLUMNS($J14:P14)+1,FALSE)</f>
        <v>43</v>
      </c>
      <c r="Q15" s="199">
        <f>VLOOKUP($I15,$I$3:$S$12,COLUMNS($J14:Q14)+1,FALSE)</f>
        <v>6</v>
      </c>
      <c r="R15" s="199">
        <f>VLOOKUP($I15,$I$3:$S$12,COLUMNS($J14:R14)+1,FALSE)</f>
        <v>37</v>
      </c>
      <c r="S15" s="199">
        <f>VLOOKUP($I15,$I$3:$S$12,COLUMNS($J14:S14)+1,FALSE)</f>
        <v>44</v>
      </c>
    </row>
    <row r="16" spans="1:20" x14ac:dyDescent="0.25">
      <c r="A16" s="32">
        <v>13</v>
      </c>
      <c r="B16" s="33" t="str">
        <f>'Calendrier BG'!N34</f>
        <v>STAN 2</v>
      </c>
      <c r="C16" s="70" t="str">
        <f>'Calendrier BG'!O34</f>
        <v>SJL 2</v>
      </c>
      <c r="D16" s="71">
        <v>0</v>
      </c>
      <c r="E16" s="71">
        <v>8</v>
      </c>
      <c r="F16" s="72" t="str">
        <f t="shared" si="0"/>
        <v>SJL 2</v>
      </c>
      <c r="G16" s="72" t="str">
        <f t="shared" si="1"/>
        <v>STAN 2</v>
      </c>
      <c r="I16" s="72">
        <v>2</v>
      </c>
      <c r="J16" s="3" t="str">
        <f>VLOOKUP($I16,$I$3:$S$12,COLUMNS($J15:J15)+1,FALSE)</f>
        <v>STAN 1</v>
      </c>
      <c r="K16" s="199" t="str">
        <f>VLOOKUP($I16,$I$3:$S$12,COLUMNS($J15:K15)+1,FALSE)</f>
        <v>Stanislas 1</v>
      </c>
      <c r="L16" s="199">
        <f>VLOOKUP($I16,$I$3:$S$12,COLUMNS($J15:L15)+1,FALSE)</f>
        <v>13</v>
      </c>
      <c r="M16" s="199">
        <f>VLOOKUP($I16,$I$3:$S$12,COLUMNS($J15:M15)+1,FALSE)</f>
        <v>9</v>
      </c>
      <c r="N16" s="199">
        <f>VLOOKUP($I16,$I$3:$S$12,COLUMNS($J15:N15)+1,FALSE)</f>
        <v>2</v>
      </c>
      <c r="O16" s="199">
        <f>VLOOKUP($I16,$I$3:$S$12,COLUMNS($J15:O15)+1,FALSE)</f>
        <v>2</v>
      </c>
      <c r="P16" s="199">
        <f>VLOOKUP($I16,$I$3:$S$12,COLUMNS($J15:P15)+1,FALSE)</f>
        <v>39</v>
      </c>
      <c r="Q16" s="199">
        <f>VLOOKUP($I16,$I$3:$S$12,COLUMNS($J15:Q15)+1,FALSE)</f>
        <v>12</v>
      </c>
      <c r="R16" s="199">
        <f>VLOOKUP($I16,$I$3:$S$12,COLUMNS($J15:R15)+1,FALSE)</f>
        <v>27</v>
      </c>
      <c r="S16" s="199">
        <f>VLOOKUP($I16,$I$3:$S$12,COLUMNS($J15:S15)+1,FALSE)</f>
        <v>42</v>
      </c>
    </row>
    <row r="17" spans="1:19" x14ac:dyDescent="0.25">
      <c r="A17" s="32">
        <v>14</v>
      </c>
      <c r="B17" s="33" t="str">
        <f>'Calendrier BG'!N35</f>
        <v>JBS 1</v>
      </c>
      <c r="C17" s="70" t="str">
        <f>'Calendrier BG'!O35</f>
        <v>SJL 1</v>
      </c>
      <c r="D17" s="71">
        <v>0</v>
      </c>
      <c r="E17" s="71">
        <v>3</v>
      </c>
      <c r="F17" s="72" t="str">
        <f t="shared" si="0"/>
        <v>SJL 1</v>
      </c>
      <c r="G17" s="72" t="str">
        <f t="shared" si="1"/>
        <v>JBS 1</v>
      </c>
      <c r="I17" s="72">
        <v>3</v>
      </c>
      <c r="J17" s="3" t="str">
        <f>VLOOKUP($I17,$I$3:$S$12,COLUMNS($J16:J16)+1,FALSE)</f>
        <v>FEN 1</v>
      </c>
      <c r="K17" s="199" t="str">
        <f>VLOOKUP($I17,$I$3:$S$12,COLUMNS($J16:K16)+1,FALSE)</f>
        <v>Fénelon Ste Marie 1</v>
      </c>
      <c r="L17" s="199">
        <f>VLOOKUP($I17,$I$3:$S$12,COLUMNS($J16:L16)+1,FALSE)</f>
        <v>12</v>
      </c>
      <c r="M17" s="199">
        <f>VLOOKUP($I17,$I$3:$S$12,COLUMNS($J16:M16)+1,FALSE)</f>
        <v>6</v>
      </c>
      <c r="N17" s="199">
        <f>VLOOKUP($I17,$I$3:$S$12,COLUMNS($J16:N16)+1,FALSE)</f>
        <v>0</v>
      </c>
      <c r="O17" s="199">
        <f>VLOOKUP($I17,$I$3:$S$12,COLUMNS($J16:O16)+1,FALSE)</f>
        <v>6</v>
      </c>
      <c r="P17" s="199">
        <f>VLOOKUP($I17,$I$3:$S$12,COLUMNS($J16:P16)+1,FALSE)</f>
        <v>28</v>
      </c>
      <c r="Q17" s="199">
        <f>VLOOKUP($I17,$I$3:$S$12,COLUMNS($J16:Q16)+1,FALSE)</f>
        <v>14</v>
      </c>
      <c r="R17" s="199">
        <f>VLOOKUP($I17,$I$3:$S$12,COLUMNS($J16:R16)+1,FALSE)</f>
        <v>14</v>
      </c>
      <c r="S17" s="199">
        <f>VLOOKUP($I17,$I$3:$S$12,COLUMNS($J16:S16)+1,FALSE)</f>
        <v>30</v>
      </c>
    </row>
    <row r="18" spans="1:19" x14ac:dyDescent="0.25">
      <c r="A18" s="32">
        <v>15</v>
      </c>
      <c r="B18" s="33" t="str">
        <f>'Calendrier BG'!N36</f>
        <v>FEN 1</v>
      </c>
      <c r="C18" s="70" t="str">
        <f>'Calendrier BG'!O36</f>
        <v>MASS 1</v>
      </c>
      <c r="D18" s="71">
        <v>0</v>
      </c>
      <c r="E18" s="71">
        <v>1</v>
      </c>
      <c r="F18" s="72" t="str">
        <f t="shared" si="0"/>
        <v>MASS 1</v>
      </c>
      <c r="G18" s="72" t="str">
        <f t="shared" si="1"/>
        <v>FEN 1</v>
      </c>
      <c r="I18" s="72">
        <v>4</v>
      </c>
      <c r="J18" s="3" t="str">
        <f>VLOOKUP($I18,$I$3:$S$12,COLUMNS($J17:J17)+1,FALSE)</f>
        <v>MASS 1</v>
      </c>
      <c r="K18" s="199" t="str">
        <f>VLOOKUP($I18,$I$3:$S$12,COLUMNS($J17:K17)+1,FALSE)</f>
        <v>Massillon 1</v>
      </c>
      <c r="L18" s="199">
        <f>VLOOKUP($I18,$I$3:$S$12,COLUMNS($J17:L17)+1,FALSE)</f>
        <v>9</v>
      </c>
      <c r="M18" s="199">
        <f>VLOOKUP($I18,$I$3:$S$12,COLUMNS($J17:M17)+1,FALSE)</f>
        <v>6</v>
      </c>
      <c r="N18" s="199">
        <f>VLOOKUP($I18,$I$3:$S$12,COLUMNS($J17:N17)+1,FALSE)</f>
        <v>3</v>
      </c>
      <c r="O18" s="199">
        <f>VLOOKUP($I18,$I$3:$S$12,COLUMNS($J17:O17)+1,FALSE)</f>
        <v>0</v>
      </c>
      <c r="P18" s="199">
        <f>VLOOKUP($I18,$I$3:$S$12,COLUMNS($J17:P17)+1,FALSE)</f>
        <v>16</v>
      </c>
      <c r="Q18" s="199">
        <f>VLOOKUP($I18,$I$3:$S$12,COLUMNS($J17:Q17)+1,FALSE)</f>
        <v>6</v>
      </c>
      <c r="R18" s="199">
        <f>VLOOKUP($I18,$I$3:$S$12,COLUMNS($J17:R17)+1,FALSE)</f>
        <v>10</v>
      </c>
      <c r="S18" s="199">
        <f>VLOOKUP($I18,$I$3:$S$12,COLUMNS($J17:S17)+1,FALSE)</f>
        <v>30</v>
      </c>
    </row>
    <row r="19" spans="1:19" x14ac:dyDescent="0.25">
      <c r="A19" s="32">
        <v>16</v>
      </c>
      <c r="B19" s="33" t="str">
        <f>'Calendrier BG'!N37</f>
        <v>STAN 1</v>
      </c>
      <c r="C19" s="70" t="str">
        <f>'Calendrier BG'!O37</f>
        <v>MASS 2</v>
      </c>
      <c r="D19" s="71">
        <v>5</v>
      </c>
      <c r="E19" s="71">
        <v>0</v>
      </c>
      <c r="F19" s="72" t="str">
        <f t="shared" si="0"/>
        <v>STAN 1</v>
      </c>
      <c r="G19" s="72" t="str">
        <f t="shared" si="1"/>
        <v>MASS 2</v>
      </c>
      <c r="I19" s="72">
        <v>5</v>
      </c>
      <c r="J19" s="3" t="str">
        <f>VLOOKUP($I19,$I$3:$S$12,COLUMNS($J18:J18)+1,FALSE)</f>
        <v>JBS 1</v>
      </c>
      <c r="K19" s="199" t="str">
        <f>VLOOKUP($I19,$I$3:$S$12,COLUMNS($J18:K18)+1,FALSE)</f>
        <v>Jean Baptiste La Salle 1</v>
      </c>
      <c r="L19" s="199">
        <f>VLOOKUP($I19,$I$3:$S$12,COLUMNS($J18:L18)+1,FALSE)</f>
        <v>12</v>
      </c>
      <c r="M19" s="199">
        <f>VLOOKUP($I19,$I$3:$S$12,COLUMNS($J18:M18)+1,FALSE)</f>
        <v>4</v>
      </c>
      <c r="N19" s="199">
        <f>VLOOKUP($I19,$I$3:$S$12,COLUMNS($J18:N18)+1,FALSE)</f>
        <v>2</v>
      </c>
      <c r="O19" s="199">
        <f>VLOOKUP($I19,$I$3:$S$12,COLUMNS($J18:O18)+1,FALSE)</f>
        <v>6</v>
      </c>
      <c r="P19" s="199">
        <f>VLOOKUP($I19,$I$3:$S$12,COLUMNS($J18:P18)+1,FALSE)</f>
        <v>11</v>
      </c>
      <c r="Q19" s="199">
        <f>VLOOKUP($I19,$I$3:$S$12,COLUMNS($J18:Q18)+1,FALSE)</f>
        <v>28</v>
      </c>
      <c r="R19" s="199">
        <f>VLOOKUP($I19,$I$3:$S$12,COLUMNS($J18:R18)+1,FALSE)</f>
        <v>-17</v>
      </c>
      <c r="S19" s="199">
        <f>VLOOKUP($I19,$I$3:$S$12,COLUMNS($J18:S18)+1,FALSE)</f>
        <v>26</v>
      </c>
    </row>
    <row r="20" spans="1:19" x14ac:dyDescent="0.25">
      <c r="A20" s="32">
        <v>17</v>
      </c>
      <c r="B20" s="33" t="str">
        <f>'Calendrier BG'!N38</f>
        <v>SJL 2</v>
      </c>
      <c r="C20" s="70" t="str">
        <f>'Calendrier BG'!O38</f>
        <v>JBS 1</v>
      </c>
      <c r="D20" s="71">
        <v>0</v>
      </c>
      <c r="E20" s="71">
        <v>0</v>
      </c>
      <c r="F20" s="72" t="str">
        <f t="shared" si="0"/>
        <v>nul</v>
      </c>
      <c r="G20" s="72" t="str">
        <f t="shared" si="1"/>
        <v>nul</v>
      </c>
      <c r="I20" s="72">
        <v>6</v>
      </c>
      <c r="J20" s="3" t="str">
        <f>VLOOKUP($I20,$I$3:$S$12,COLUMNS($J19:J19)+1,FALSE)</f>
        <v>SJL 2</v>
      </c>
      <c r="K20" s="199" t="str">
        <f>VLOOKUP($I20,$I$3:$S$12,COLUMNS($J19:K19)+1,FALSE)</f>
        <v>Saint Justin Levallois 2</v>
      </c>
      <c r="L20" s="199">
        <f>VLOOKUP($I20,$I$3:$S$12,COLUMNS($J19:L19)+1,FALSE)</f>
        <v>11</v>
      </c>
      <c r="M20" s="199">
        <f>VLOOKUP($I20,$I$3:$S$12,COLUMNS($J19:M19)+1,FALSE)</f>
        <v>4</v>
      </c>
      <c r="N20" s="199">
        <f>VLOOKUP($I20,$I$3:$S$12,COLUMNS($J19:N19)+1,FALSE)</f>
        <v>1</v>
      </c>
      <c r="O20" s="199">
        <f>VLOOKUP($I20,$I$3:$S$12,COLUMNS($J19:O19)+1,FALSE)</f>
        <v>6</v>
      </c>
      <c r="P20" s="199">
        <f>VLOOKUP($I20,$I$3:$S$12,COLUMNS($J19:P19)+1,FALSE)</f>
        <v>15</v>
      </c>
      <c r="Q20" s="199">
        <f>VLOOKUP($I20,$I$3:$S$12,COLUMNS($J19:Q19)+1,FALSE)</f>
        <v>26</v>
      </c>
      <c r="R20" s="199">
        <f>VLOOKUP($I20,$I$3:$S$12,COLUMNS($J19:R19)+1,FALSE)</f>
        <v>-11</v>
      </c>
      <c r="S20" s="199">
        <f>VLOOKUP($I20,$I$3:$S$12,COLUMNS($J19:S19)+1,FALSE)</f>
        <v>24</v>
      </c>
    </row>
    <row r="21" spans="1:19" x14ac:dyDescent="0.25">
      <c r="A21" s="32">
        <v>18</v>
      </c>
      <c r="B21" s="33" t="str">
        <f>'Calendrier BG'!N39</f>
        <v>MASS 1</v>
      </c>
      <c r="C21" s="70" t="str">
        <f>'Calendrier BG'!O39</f>
        <v>STAN 2</v>
      </c>
      <c r="D21" s="71">
        <v>2</v>
      </c>
      <c r="E21" s="71">
        <v>0</v>
      </c>
      <c r="F21" s="72" t="str">
        <f t="shared" si="0"/>
        <v>MASS 1</v>
      </c>
      <c r="G21" s="72" t="str">
        <f t="shared" si="1"/>
        <v>STAN 2</v>
      </c>
      <c r="I21" s="72">
        <v>7</v>
      </c>
      <c r="J21" s="3" t="str">
        <f>VLOOKUP($I21,$I$3:$S$12,COLUMNS($J20:J20)+1,FALSE)</f>
        <v>STAN 2</v>
      </c>
      <c r="K21" s="199" t="str">
        <f>VLOOKUP($I21,$I$3:$S$12,COLUMNS($J20:K20)+1,FALSE)</f>
        <v>Stanislas 2</v>
      </c>
      <c r="L21" s="199">
        <f>VLOOKUP($I21,$I$3:$S$12,COLUMNS($J20:L20)+1,FALSE)</f>
        <v>12</v>
      </c>
      <c r="M21" s="199">
        <f>VLOOKUP($I21,$I$3:$S$12,COLUMNS($J20:M20)+1,FALSE)</f>
        <v>3</v>
      </c>
      <c r="N21" s="199">
        <f>VLOOKUP($I21,$I$3:$S$12,COLUMNS($J20:N20)+1,FALSE)</f>
        <v>0</v>
      </c>
      <c r="O21" s="199">
        <f>VLOOKUP($I21,$I$3:$S$12,COLUMNS($J20:O20)+1,FALSE)</f>
        <v>9</v>
      </c>
      <c r="P21" s="199">
        <f>VLOOKUP($I21,$I$3:$S$12,COLUMNS($J20:P20)+1,FALSE)</f>
        <v>8</v>
      </c>
      <c r="Q21" s="199">
        <f>VLOOKUP($I21,$I$3:$S$12,COLUMNS($J20:Q20)+1,FALSE)</f>
        <v>36</v>
      </c>
      <c r="R21" s="199">
        <f>VLOOKUP($I21,$I$3:$S$12,COLUMNS($J20:R20)+1,FALSE)</f>
        <v>-28</v>
      </c>
      <c r="S21" s="199">
        <f>VLOOKUP($I21,$I$3:$S$12,COLUMNS($J20:S20)+1,FALSE)</f>
        <v>21</v>
      </c>
    </row>
    <row r="22" spans="1:19" x14ac:dyDescent="0.25">
      <c r="A22" s="32">
        <v>19</v>
      </c>
      <c r="B22" s="33" t="str">
        <f>'Calendrier BG'!N40</f>
        <v>MASS 2</v>
      </c>
      <c r="C22" s="70" t="str">
        <f>'Calendrier BG'!O40</f>
        <v>SJL 1</v>
      </c>
      <c r="D22" s="71">
        <v>0</v>
      </c>
      <c r="E22" s="71">
        <v>3</v>
      </c>
      <c r="F22" s="72" t="str">
        <f t="shared" si="0"/>
        <v>SJL 1</v>
      </c>
      <c r="G22" s="72" t="str">
        <f t="shared" si="1"/>
        <v>MASS 2</v>
      </c>
      <c r="I22" s="199">
        <v>8</v>
      </c>
      <c r="J22" s="3" t="str">
        <f>VLOOKUP($I22,$I$3:$S$12,COLUMNS($J21:J21)+1,FALSE)</f>
        <v>ROC 1</v>
      </c>
      <c r="K22" s="199" t="str">
        <f>VLOOKUP($I22,$I$3:$S$12,COLUMNS($J21:K21)+1,FALSE)</f>
        <v>Rocroy St Vincent 1</v>
      </c>
      <c r="L22" s="199">
        <f>VLOOKUP($I22,$I$3:$S$12,COLUMNS($J21:L21)+1,FALSE)</f>
        <v>9</v>
      </c>
      <c r="M22" s="199">
        <f>VLOOKUP($I22,$I$3:$S$12,COLUMNS($J21:M21)+1,FALSE)</f>
        <v>2</v>
      </c>
      <c r="N22" s="199">
        <f>VLOOKUP($I22,$I$3:$S$12,COLUMNS($J21:N21)+1,FALSE)</f>
        <v>0</v>
      </c>
      <c r="O22" s="199">
        <f>VLOOKUP($I22,$I$3:$S$12,COLUMNS($J21:O21)+1,FALSE)</f>
        <v>7</v>
      </c>
      <c r="P22" s="199">
        <f>VLOOKUP($I22,$I$3:$S$12,COLUMNS($J21:P21)+1,FALSE)</f>
        <v>7</v>
      </c>
      <c r="Q22" s="199">
        <f>VLOOKUP($I22,$I$3:$S$12,COLUMNS($J21:Q21)+1,FALSE)</f>
        <v>16</v>
      </c>
      <c r="R22" s="199">
        <f>VLOOKUP($I22,$I$3:$S$12,COLUMNS($J21:R21)+1,FALSE)</f>
        <v>-9</v>
      </c>
      <c r="S22" s="199">
        <f>VLOOKUP($I22,$I$3:$S$12,COLUMNS($J21:S21)+1,FALSE)</f>
        <v>15</v>
      </c>
    </row>
    <row r="23" spans="1:19" x14ac:dyDescent="0.25">
      <c r="A23" s="32">
        <v>20</v>
      </c>
      <c r="B23" s="33" t="str">
        <f>'Calendrier BG'!N41</f>
        <v>STAN 1</v>
      </c>
      <c r="C23" s="70" t="str">
        <f>'Calendrier BG'!O41</f>
        <v>FEN 1</v>
      </c>
      <c r="D23" s="71">
        <v>3</v>
      </c>
      <c r="E23" s="71">
        <v>1</v>
      </c>
      <c r="F23" s="72" t="str">
        <f t="shared" si="0"/>
        <v>STAN 1</v>
      </c>
      <c r="G23" s="72" t="str">
        <f t="shared" si="1"/>
        <v>FEN 1</v>
      </c>
      <c r="I23" s="199">
        <v>9</v>
      </c>
      <c r="J23" s="3" t="str">
        <f>VLOOKUP($I23,$I$3:$S$12,COLUMNS($J22:J22)+1,FALSE)</f>
        <v>MASS 2</v>
      </c>
      <c r="K23" s="199" t="str">
        <f>VLOOKUP($I23,$I$3:$S$12,COLUMNS($J22:K22)+1,FALSE)</f>
        <v>Massillon 2</v>
      </c>
      <c r="L23" s="199">
        <f>VLOOKUP($I23,$I$3:$S$12,COLUMNS($J22:L22)+1,FALSE)</f>
        <v>9</v>
      </c>
      <c r="M23" s="199">
        <f>VLOOKUP($I23,$I$3:$S$12,COLUMNS($J22:M22)+1,FALSE)</f>
        <v>1</v>
      </c>
      <c r="N23" s="199">
        <f>VLOOKUP($I23,$I$3:$S$12,COLUMNS($J22:N22)+1,FALSE)</f>
        <v>0</v>
      </c>
      <c r="O23" s="199">
        <f>VLOOKUP($I23,$I$3:$S$12,COLUMNS($J22:O22)+1,FALSE)</f>
        <v>8</v>
      </c>
      <c r="P23" s="199">
        <f>VLOOKUP($I23,$I$3:$S$12,COLUMNS($J22:P22)+1,FALSE)</f>
        <v>4</v>
      </c>
      <c r="Q23" s="199">
        <f>VLOOKUP($I23,$I$3:$S$12,COLUMNS($J22:Q22)+1,FALSE)</f>
        <v>27</v>
      </c>
      <c r="R23" s="199">
        <f>VLOOKUP($I23,$I$3:$S$12,COLUMNS($J22:R22)+1,FALSE)</f>
        <v>-23</v>
      </c>
      <c r="S23" s="199">
        <f>VLOOKUP($I23,$I$3:$S$12,COLUMNS($J22:S22)+1,FALSE)</f>
        <v>12</v>
      </c>
    </row>
    <row r="24" spans="1:19" x14ac:dyDescent="0.25">
      <c r="A24" s="32">
        <v>21</v>
      </c>
      <c r="B24" s="33" t="str">
        <f>'Calendrier BG'!N42</f>
        <v>STAN 2</v>
      </c>
      <c r="C24" s="70" t="str">
        <f>'Calendrier BG'!O42</f>
        <v>JBS 1</v>
      </c>
      <c r="D24" s="71">
        <v>0</v>
      </c>
      <c r="E24" s="71">
        <v>1</v>
      </c>
      <c r="F24" s="72" t="str">
        <f t="shared" si="0"/>
        <v>JBS 1</v>
      </c>
      <c r="G24" s="72" t="str">
        <f t="shared" si="1"/>
        <v>STAN 2</v>
      </c>
    </row>
    <row r="25" spans="1:19" x14ac:dyDescent="0.25">
      <c r="A25" s="32">
        <v>22</v>
      </c>
      <c r="B25" s="33" t="str">
        <f>'Calendrier BG'!N43</f>
        <v>SJL 2</v>
      </c>
      <c r="C25" s="70" t="str">
        <f>'Calendrier BG'!O43</f>
        <v>MASS 2</v>
      </c>
      <c r="D25" s="71">
        <v>2</v>
      </c>
      <c r="E25" s="71">
        <v>1</v>
      </c>
      <c r="F25" s="72" t="str">
        <f t="shared" si="0"/>
        <v>SJL 2</v>
      </c>
      <c r="G25" s="72" t="str">
        <f t="shared" si="1"/>
        <v>MASS 2</v>
      </c>
    </row>
    <row r="26" spans="1:19" x14ac:dyDescent="0.25">
      <c r="A26" s="32">
        <v>23</v>
      </c>
      <c r="B26" s="33" t="str">
        <f>'Calendrier BG'!N44</f>
        <v>STAN 1</v>
      </c>
      <c r="C26" s="70" t="str">
        <f>'Calendrier BG'!O44</f>
        <v>MASS 1</v>
      </c>
      <c r="D26" s="71">
        <v>1</v>
      </c>
      <c r="E26" s="71">
        <v>1</v>
      </c>
      <c r="F26" s="72" t="str">
        <f t="shared" si="0"/>
        <v>nul</v>
      </c>
      <c r="G26" s="72" t="str">
        <f t="shared" si="1"/>
        <v>nul</v>
      </c>
    </row>
    <row r="27" spans="1:19" x14ac:dyDescent="0.25">
      <c r="A27" s="32">
        <v>24</v>
      </c>
      <c r="B27" s="33" t="str">
        <f>'Calendrier BG'!N45</f>
        <v>SJL 1</v>
      </c>
      <c r="C27" s="70" t="str">
        <f>'Calendrier BG'!O45</f>
        <v>FEN 1</v>
      </c>
      <c r="D27" s="71">
        <v>2</v>
      </c>
      <c r="E27" s="71">
        <v>1</v>
      </c>
      <c r="F27" s="72" t="str">
        <f t="shared" si="0"/>
        <v>SJL 1</v>
      </c>
      <c r="G27" s="72" t="str">
        <f t="shared" si="1"/>
        <v>FEN 1</v>
      </c>
    </row>
    <row r="28" spans="1:19" x14ac:dyDescent="0.25">
      <c r="A28" s="32">
        <v>25</v>
      </c>
      <c r="B28" s="33" t="str">
        <f>'Calendrier BG'!N46</f>
        <v>STAN 2</v>
      </c>
      <c r="C28" s="70" t="str">
        <f>'Calendrier BG'!O46</f>
        <v>MASS 2</v>
      </c>
      <c r="D28" s="71">
        <v>1</v>
      </c>
      <c r="E28" s="71">
        <v>0</v>
      </c>
      <c r="F28" s="72" t="str">
        <f t="shared" si="0"/>
        <v>STAN 2</v>
      </c>
      <c r="G28" s="72" t="str">
        <f t="shared" si="1"/>
        <v>MASS 2</v>
      </c>
    </row>
    <row r="29" spans="1:19" x14ac:dyDescent="0.25">
      <c r="A29" s="32">
        <v>26</v>
      </c>
      <c r="B29" s="33" t="str">
        <f>'Calendrier BG'!N47</f>
        <v>JBS 1</v>
      </c>
      <c r="C29" s="70" t="str">
        <f>'Calendrier BG'!O47</f>
        <v>MASS 1</v>
      </c>
      <c r="D29" s="71">
        <v>0</v>
      </c>
      <c r="E29" s="71">
        <v>6</v>
      </c>
      <c r="F29" s="72" t="str">
        <f t="shared" si="0"/>
        <v>MASS 1</v>
      </c>
      <c r="G29" s="72" t="str">
        <f t="shared" si="1"/>
        <v>JBS 1</v>
      </c>
    </row>
    <row r="30" spans="1:19" x14ac:dyDescent="0.25">
      <c r="A30" s="32">
        <v>27</v>
      </c>
      <c r="B30" s="33" t="str">
        <f>'Calendrier BG'!N48</f>
        <v>FEN 1</v>
      </c>
      <c r="C30" s="70" t="str">
        <f>'Calendrier BG'!O48</f>
        <v>SJL 2</v>
      </c>
      <c r="D30" s="71">
        <v>5</v>
      </c>
      <c r="E30" s="71">
        <v>1</v>
      </c>
      <c r="F30" s="72" t="str">
        <f t="shared" si="0"/>
        <v>FEN 1</v>
      </c>
      <c r="G30" s="72" t="str">
        <f t="shared" si="1"/>
        <v>SJL 2</v>
      </c>
    </row>
    <row r="31" spans="1:19" x14ac:dyDescent="0.25">
      <c r="A31" s="32">
        <v>28</v>
      </c>
      <c r="B31" s="33" t="str">
        <f>'Calendrier BG'!N49</f>
        <v>SJL 1</v>
      </c>
      <c r="C31" s="70" t="str">
        <f>'Calendrier BG'!O49</f>
        <v>STAN 1</v>
      </c>
      <c r="D31" s="71">
        <v>5</v>
      </c>
      <c r="E31" s="71">
        <v>2</v>
      </c>
      <c r="F31" s="72" t="str">
        <f t="shared" si="0"/>
        <v>SJL 1</v>
      </c>
      <c r="G31" s="72" t="str">
        <f t="shared" si="1"/>
        <v>STAN 1</v>
      </c>
    </row>
    <row r="32" spans="1:19" x14ac:dyDescent="0.25">
      <c r="A32" s="32">
        <v>29</v>
      </c>
      <c r="B32" s="33" t="str">
        <f>'Calendrier BG'!N50</f>
        <v>SJL 1</v>
      </c>
      <c r="C32" s="70" t="str">
        <f>'Calendrier BG'!O50</f>
        <v>ROC 1</v>
      </c>
      <c r="D32" s="71">
        <v>1</v>
      </c>
      <c r="E32" s="71">
        <v>0</v>
      </c>
      <c r="F32" s="72" t="str">
        <f t="shared" si="0"/>
        <v>SJL 1</v>
      </c>
      <c r="G32" s="72" t="str">
        <f t="shared" si="1"/>
        <v>ROC 1</v>
      </c>
    </row>
    <row r="33" spans="1:7" x14ac:dyDescent="0.25">
      <c r="A33" s="32">
        <v>30</v>
      </c>
      <c r="B33" s="33" t="str">
        <f>'Calendrier BG'!N51</f>
        <v>SJL 2</v>
      </c>
      <c r="C33" s="70" t="str">
        <f>'Calendrier BG'!O51</f>
        <v>ROC 1</v>
      </c>
      <c r="D33" s="71">
        <v>3</v>
      </c>
      <c r="E33" s="71">
        <v>0</v>
      </c>
      <c r="F33" s="72" t="str">
        <f t="shared" si="0"/>
        <v>SJL 2</v>
      </c>
      <c r="G33" s="72" t="str">
        <f t="shared" si="1"/>
        <v>ROC 1</v>
      </c>
    </row>
    <row r="34" spans="1:7" x14ac:dyDescent="0.25">
      <c r="A34" s="32">
        <v>31</v>
      </c>
      <c r="B34" s="33" t="str">
        <f>'Calendrier BG'!N52</f>
        <v>STAN 1</v>
      </c>
      <c r="C34" s="70" t="str">
        <f>'Calendrier BG'!O52</f>
        <v>ROC 1</v>
      </c>
      <c r="D34" s="71">
        <v>2</v>
      </c>
      <c r="E34" s="71">
        <v>1</v>
      </c>
      <c r="F34" s="72" t="str">
        <f t="shared" si="0"/>
        <v>STAN 1</v>
      </c>
      <c r="G34" s="72" t="str">
        <f t="shared" si="1"/>
        <v>ROC 1</v>
      </c>
    </row>
    <row r="35" spans="1:7" x14ac:dyDescent="0.25">
      <c r="A35" s="32">
        <v>32</v>
      </c>
      <c r="B35" s="33" t="str">
        <f>'Calendrier BG'!N53</f>
        <v>STAN 2</v>
      </c>
      <c r="C35" s="70" t="str">
        <f>'Calendrier BG'!O53</f>
        <v>ROC 1</v>
      </c>
      <c r="D35" s="71">
        <v>1</v>
      </c>
      <c r="E35" s="71">
        <v>0</v>
      </c>
      <c r="F35" s="72" t="str">
        <f t="shared" si="0"/>
        <v>STAN 2</v>
      </c>
      <c r="G35" s="72" t="str">
        <f t="shared" si="1"/>
        <v>ROC 1</v>
      </c>
    </row>
    <row r="36" spans="1:7" x14ac:dyDescent="0.25">
      <c r="A36" s="32">
        <v>33</v>
      </c>
      <c r="B36" s="33" t="str">
        <f>'Calendrier BG'!N54</f>
        <v>MASS 1</v>
      </c>
      <c r="C36" s="70" t="str">
        <f>'Calendrier BG'!O54</f>
        <v>ROC 1</v>
      </c>
      <c r="D36" s="71"/>
      <c r="E36" s="71"/>
      <c r="F36" s="72" t="str">
        <f t="shared" si="0"/>
        <v/>
      </c>
      <c r="G36" s="72" t="str">
        <f t="shared" si="1"/>
        <v/>
      </c>
    </row>
    <row r="37" spans="1:7" x14ac:dyDescent="0.25">
      <c r="A37" s="32">
        <v>34</v>
      </c>
      <c r="B37" s="33" t="str">
        <f>'Calendrier BG'!N55</f>
        <v>MASS 2</v>
      </c>
      <c r="C37" s="70" t="str">
        <f>'Calendrier BG'!O55</f>
        <v>ROC 1</v>
      </c>
      <c r="D37" s="71"/>
      <c r="E37" s="71"/>
      <c r="F37" s="72" t="str">
        <f t="shared" si="0"/>
        <v/>
      </c>
      <c r="G37" s="72" t="str">
        <f t="shared" si="1"/>
        <v/>
      </c>
    </row>
    <row r="38" spans="1:7" x14ac:dyDescent="0.25">
      <c r="A38" s="32">
        <v>35</v>
      </c>
      <c r="B38" s="33" t="str">
        <f>'Calendrier BG'!N56</f>
        <v>FEN 1</v>
      </c>
      <c r="C38" s="70" t="str">
        <f>'Calendrier BG'!O56</f>
        <v>ROC 1</v>
      </c>
      <c r="D38" s="71">
        <v>2</v>
      </c>
      <c r="E38" s="71">
        <v>0</v>
      </c>
      <c r="F38" s="72" t="str">
        <f t="shared" si="0"/>
        <v>FEN 1</v>
      </c>
      <c r="G38" s="72" t="str">
        <f t="shared" si="1"/>
        <v>ROC 1</v>
      </c>
    </row>
    <row r="39" spans="1:7" x14ac:dyDescent="0.25">
      <c r="A39" s="32">
        <v>36</v>
      </c>
      <c r="B39" s="33" t="str">
        <f>'Calendrier BG'!N57</f>
        <v>JBS 1</v>
      </c>
      <c r="C39" s="70" t="str">
        <f>'Calendrier BG'!O57</f>
        <v>ROC 1</v>
      </c>
      <c r="D39" s="71">
        <v>1</v>
      </c>
      <c r="E39" s="71">
        <v>3</v>
      </c>
      <c r="F39" s="72" t="str">
        <f t="shared" si="0"/>
        <v>ROC 1</v>
      </c>
      <c r="G39" s="72" t="str">
        <f t="shared" si="1"/>
        <v>JBS 1</v>
      </c>
    </row>
    <row r="40" spans="1:7" x14ac:dyDescent="0.25">
      <c r="A40" s="32">
        <v>37</v>
      </c>
      <c r="B40" s="33" t="str">
        <f>'Calendrier BG'!N58</f>
        <v>STAN 1</v>
      </c>
      <c r="C40" s="70" t="str">
        <f>'Calendrier BG'!O58</f>
        <v>SJL 2</v>
      </c>
      <c r="D40" s="71">
        <v>2</v>
      </c>
      <c r="E40" s="71">
        <v>0</v>
      </c>
      <c r="F40" s="72" t="str">
        <f t="shared" si="0"/>
        <v>STAN 1</v>
      </c>
      <c r="G40" s="72" t="str">
        <f t="shared" si="1"/>
        <v>SJL 2</v>
      </c>
    </row>
    <row r="41" spans="1:7" x14ac:dyDescent="0.25">
      <c r="A41" s="32">
        <v>38</v>
      </c>
      <c r="B41" s="33" t="str">
        <f>'Calendrier BG'!N59</f>
        <v>MASS 1</v>
      </c>
      <c r="C41" s="70" t="str">
        <f>'Calendrier BG'!O59</f>
        <v>SJL 1</v>
      </c>
      <c r="D41" s="71"/>
      <c r="E41" s="71"/>
      <c r="F41" s="72" t="str">
        <f t="shared" si="0"/>
        <v/>
      </c>
      <c r="G41" s="72" t="str">
        <f t="shared" si="1"/>
        <v/>
      </c>
    </row>
    <row r="42" spans="1:7" x14ac:dyDescent="0.25">
      <c r="A42" s="32">
        <v>39</v>
      </c>
      <c r="B42" s="33" t="str">
        <f>'Calendrier BG'!N60</f>
        <v>STAN 2</v>
      </c>
      <c r="C42" s="70" t="str">
        <f>'Calendrier BG'!O60</f>
        <v>FEN 1</v>
      </c>
      <c r="D42" s="71"/>
      <c r="E42" s="71"/>
      <c r="F42" s="72" t="str">
        <f t="shared" si="0"/>
        <v/>
      </c>
      <c r="G42" s="72" t="str">
        <f t="shared" si="1"/>
        <v/>
      </c>
    </row>
    <row r="43" spans="1:7" x14ac:dyDescent="0.25">
      <c r="A43" s="32">
        <v>40</v>
      </c>
      <c r="B43" s="33" t="str">
        <f>'Calendrier BG'!N61</f>
        <v>JBS 1</v>
      </c>
      <c r="C43" s="70" t="str">
        <f>'Calendrier BG'!O61</f>
        <v>MASS 2</v>
      </c>
      <c r="D43" s="71"/>
      <c r="E43" s="71"/>
      <c r="F43" s="72" t="str">
        <f t="shared" si="0"/>
        <v/>
      </c>
      <c r="G43" s="72" t="str">
        <f t="shared" si="1"/>
        <v/>
      </c>
    </row>
    <row r="44" spans="1:7" x14ac:dyDescent="0.25">
      <c r="A44" s="32">
        <v>41</v>
      </c>
      <c r="B44" s="33" t="str">
        <f>'Calendrier BG'!N62</f>
        <v>SJL 2</v>
      </c>
      <c r="C44" s="70" t="str">
        <f>'Calendrier BG'!O62</f>
        <v>SJL 1</v>
      </c>
      <c r="D44" s="71">
        <v>0</v>
      </c>
      <c r="E44" s="71">
        <v>4</v>
      </c>
      <c r="F44" s="72" t="str">
        <f t="shared" si="0"/>
        <v>SJL 1</v>
      </c>
      <c r="G44" s="72" t="str">
        <f t="shared" si="1"/>
        <v>SJL 2</v>
      </c>
    </row>
    <row r="45" spans="1:7" x14ac:dyDescent="0.25">
      <c r="A45" s="32">
        <v>42</v>
      </c>
      <c r="B45" s="33" t="str">
        <f>'Calendrier BG'!N63</f>
        <v>STAN 2</v>
      </c>
      <c r="C45" s="70" t="str">
        <f>'Calendrier BG'!O63</f>
        <v>STAN 1</v>
      </c>
      <c r="D45" s="71">
        <v>0</v>
      </c>
      <c r="E45" s="71">
        <v>4</v>
      </c>
      <c r="F45" s="72" t="str">
        <f t="shared" si="0"/>
        <v>STAN 1</v>
      </c>
      <c r="G45" s="72" t="str">
        <f t="shared" si="1"/>
        <v>STAN 2</v>
      </c>
    </row>
    <row r="46" spans="1:7" x14ac:dyDescent="0.25">
      <c r="A46" s="32">
        <v>43</v>
      </c>
      <c r="B46" s="33" t="str">
        <f>'Calendrier BG'!N64</f>
        <v>MASS 2</v>
      </c>
      <c r="C46" s="70" t="str">
        <f>'Calendrier BG'!O64</f>
        <v>MASS 1</v>
      </c>
      <c r="D46" s="71"/>
      <c r="E46" s="71"/>
      <c r="F46" s="121" t="str">
        <f t="shared" ref="F46:F66" si="10">IF(D46&lt;&gt;"",IF(D46&gt;E46,B46,IF(D46&lt;E46,C46,"nul")),"")</f>
        <v/>
      </c>
      <c r="G46" s="121" t="str">
        <f t="shared" ref="G46:G66" si="11">IF(E46&lt;&gt;"",IF(E46&lt;D46,C46,IF(E46&gt;D46,B46,"nul")),"")</f>
        <v/>
      </c>
    </row>
    <row r="47" spans="1:7" x14ac:dyDescent="0.25">
      <c r="A47" s="32">
        <v>44</v>
      </c>
      <c r="B47" s="33" t="str">
        <f>'Calendrier BG'!N65</f>
        <v>FEN 1</v>
      </c>
      <c r="C47" s="70" t="str">
        <f>'Calendrier BG'!O65</f>
        <v>JBS 1</v>
      </c>
      <c r="D47" s="71">
        <v>3</v>
      </c>
      <c r="E47" s="71">
        <v>0</v>
      </c>
      <c r="F47" s="121" t="str">
        <f t="shared" si="10"/>
        <v>FEN 1</v>
      </c>
      <c r="G47" s="121" t="str">
        <f t="shared" si="11"/>
        <v>JBS 1</v>
      </c>
    </row>
    <row r="48" spans="1:7" x14ac:dyDescent="0.25">
      <c r="A48" s="32">
        <v>45</v>
      </c>
      <c r="B48" s="33" t="str">
        <f>'Calendrier BG'!N66</f>
        <v>SJL 1</v>
      </c>
      <c r="C48" s="70" t="str">
        <f>'Calendrier BG'!O66</f>
        <v>STAN 2</v>
      </c>
      <c r="D48" s="71"/>
      <c r="E48" s="71"/>
      <c r="F48" s="121" t="str">
        <f t="shared" si="10"/>
        <v/>
      </c>
      <c r="G48" s="121" t="str">
        <f t="shared" si="11"/>
        <v/>
      </c>
    </row>
    <row r="49" spans="1:7" x14ac:dyDescent="0.25">
      <c r="A49" s="32">
        <v>46</v>
      </c>
      <c r="B49" s="33" t="str">
        <f>'Calendrier BG'!N67</f>
        <v>SJL 2</v>
      </c>
      <c r="C49" s="70" t="str">
        <f>'Calendrier BG'!O67</f>
        <v>MASS 1</v>
      </c>
      <c r="D49" s="71"/>
      <c r="E49" s="71"/>
      <c r="F49" s="121" t="str">
        <f t="shared" si="10"/>
        <v/>
      </c>
      <c r="G49" s="121" t="str">
        <f t="shared" si="11"/>
        <v/>
      </c>
    </row>
    <row r="50" spans="1:7" x14ac:dyDescent="0.25">
      <c r="A50" s="32">
        <v>47</v>
      </c>
      <c r="B50" s="33" t="str">
        <f>'Calendrier BG'!N68</f>
        <v>STAN 1</v>
      </c>
      <c r="C50" s="70" t="str">
        <f>'Calendrier BG'!O68</f>
        <v>JBS 1</v>
      </c>
      <c r="D50" s="71">
        <v>2</v>
      </c>
      <c r="E50" s="71">
        <v>3</v>
      </c>
      <c r="F50" s="121" t="str">
        <f t="shared" si="10"/>
        <v>JBS 1</v>
      </c>
      <c r="G50" s="121" t="str">
        <f t="shared" si="11"/>
        <v>STAN 1</v>
      </c>
    </row>
    <row r="51" spans="1:7" x14ac:dyDescent="0.25">
      <c r="A51" s="32">
        <v>48</v>
      </c>
      <c r="B51" s="33" t="str">
        <f>'Calendrier BG'!N69</f>
        <v>FEN 1</v>
      </c>
      <c r="C51" s="70" t="str">
        <f>'Calendrier BG'!O69</f>
        <v>MASS 2</v>
      </c>
      <c r="D51" s="71"/>
      <c r="E51" s="71"/>
      <c r="F51" s="121" t="str">
        <f t="shared" si="10"/>
        <v/>
      </c>
      <c r="G51" s="121" t="str">
        <f t="shared" si="11"/>
        <v/>
      </c>
    </row>
    <row r="52" spans="1:7" x14ac:dyDescent="0.25">
      <c r="A52" s="32">
        <v>49</v>
      </c>
      <c r="B52" s="33" t="str">
        <f>'Calendrier BG'!N70</f>
        <v>SJL 2</v>
      </c>
      <c r="C52" s="70" t="str">
        <f>'Calendrier BG'!O70</f>
        <v>STAN 2</v>
      </c>
      <c r="D52" s="71"/>
      <c r="E52" s="71"/>
      <c r="F52" s="121" t="str">
        <f t="shared" si="10"/>
        <v/>
      </c>
      <c r="G52" s="121" t="str">
        <f t="shared" si="11"/>
        <v/>
      </c>
    </row>
    <row r="53" spans="1:7" x14ac:dyDescent="0.25">
      <c r="A53" s="32">
        <v>50</v>
      </c>
      <c r="B53" s="33" t="str">
        <f>'Calendrier BG'!N71</f>
        <v>SJL 1</v>
      </c>
      <c r="C53" s="70" t="str">
        <f>'Calendrier BG'!O71</f>
        <v>JBS 1</v>
      </c>
      <c r="D53" s="71"/>
      <c r="E53" s="71"/>
      <c r="F53" s="121" t="str">
        <f t="shared" si="10"/>
        <v/>
      </c>
      <c r="G53" s="121" t="str">
        <f t="shared" si="11"/>
        <v/>
      </c>
    </row>
    <row r="54" spans="1:7" x14ac:dyDescent="0.25">
      <c r="A54" s="32">
        <v>51</v>
      </c>
      <c r="B54" s="33" t="str">
        <f>'Calendrier BG'!N72</f>
        <v>MASS 1</v>
      </c>
      <c r="C54" s="70" t="str">
        <f>'Calendrier BG'!O72</f>
        <v>FEN 1</v>
      </c>
      <c r="D54" s="71"/>
      <c r="E54" s="71"/>
      <c r="F54" s="121" t="str">
        <f t="shared" si="10"/>
        <v/>
      </c>
      <c r="G54" s="121" t="str">
        <f t="shared" si="11"/>
        <v/>
      </c>
    </row>
    <row r="55" spans="1:7" x14ac:dyDescent="0.25">
      <c r="A55" s="32">
        <v>52</v>
      </c>
      <c r="B55" s="33" t="str">
        <f>'Calendrier BG'!N73</f>
        <v>MASS 2</v>
      </c>
      <c r="C55" s="70" t="str">
        <f>'Calendrier BG'!O73</f>
        <v>STAN 1</v>
      </c>
      <c r="D55" s="71">
        <v>0</v>
      </c>
      <c r="E55" s="71">
        <v>6</v>
      </c>
      <c r="F55" s="121" t="str">
        <f t="shared" si="10"/>
        <v>STAN 1</v>
      </c>
      <c r="G55" s="121" t="str">
        <f t="shared" si="11"/>
        <v>MASS 2</v>
      </c>
    </row>
    <row r="56" spans="1:7" x14ac:dyDescent="0.25">
      <c r="A56" s="32">
        <v>53</v>
      </c>
      <c r="B56" s="33" t="str">
        <f>'Calendrier BG'!N74</f>
        <v>JBS 1</v>
      </c>
      <c r="C56" s="70" t="str">
        <f>'Calendrier BG'!O74</f>
        <v>SJL 2</v>
      </c>
      <c r="D56" s="71"/>
      <c r="E56" s="71"/>
      <c r="F56" s="121" t="str">
        <f t="shared" si="10"/>
        <v/>
      </c>
      <c r="G56" s="121" t="str">
        <f t="shared" si="11"/>
        <v/>
      </c>
    </row>
    <row r="57" spans="1:7" x14ac:dyDescent="0.25">
      <c r="A57" s="32">
        <v>54</v>
      </c>
      <c r="B57" s="33" t="str">
        <f>'Calendrier BG'!N75</f>
        <v>STAN 2</v>
      </c>
      <c r="C57" s="70" t="str">
        <f>'Calendrier BG'!O75</f>
        <v>MASS 1</v>
      </c>
      <c r="D57" s="71">
        <v>0</v>
      </c>
      <c r="E57" s="71">
        <v>3</v>
      </c>
      <c r="F57" s="121" t="str">
        <f t="shared" si="10"/>
        <v>MASS 1</v>
      </c>
      <c r="G57" s="121" t="str">
        <f t="shared" si="11"/>
        <v>STAN 2</v>
      </c>
    </row>
    <row r="58" spans="1:7" x14ac:dyDescent="0.25">
      <c r="A58" s="32">
        <v>55</v>
      </c>
      <c r="B58" s="33" t="str">
        <f>'Calendrier BG'!N76</f>
        <v>SJL 1</v>
      </c>
      <c r="C58" s="70" t="str">
        <f>'Calendrier BG'!O76</f>
        <v>MASS 2</v>
      </c>
      <c r="D58" s="71"/>
      <c r="E58" s="71"/>
      <c r="F58" s="121" t="str">
        <f t="shared" si="10"/>
        <v/>
      </c>
      <c r="G58" s="121" t="str">
        <f t="shared" si="11"/>
        <v/>
      </c>
    </row>
    <row r="59" spans="1:7" x14ac:dyDescent="0.25">
      <c r="A59" s="32">
        <v>56</v>
      </c>
      <c r="B59" s="33" t="str">
        <f>'Calendrier BG'!N77</f>
        <v>FEN 1</v>
      </c>
      <c r="C59" s="70" t="str">
        <f>'Calendrier BG'!O77</f>
        <v>STAN 1</v>
      </c>
      <c r="D59" s="71"/>
      <c r="E59" s="71"/>
      <c r="F59" s="121" t="str">
        <f t="shared" si="10"/>
        <v/>
      </c>
      <c r="G59" s="121" t="str">
        <f t="shared" si="11"/>
        <v/>
      </c>
    </row>
    <row r="60" spans="1:7" x14ac:dyDescent="0.25">
      <c r="A60" s="32">
        <v>57</v>
      </c>
      <c r="B60" s="33" t="str">
        <f>'Calendrier BG'!N78</f>
        <v>JBS 1</v>
      </c>
      <c r="C60" s="70" t="str">
        <f>'Calendrier BG'!O78</f>
        <v>STAN 2</v>
      </c>
      <c r="D60" s="71">
        <v>4</v>
      </c>
      <c r="E60" s="71">
        <v>0</v>
      </c>
      <c r="F60" s="121" t="str">
        <f t="shared" si="10"/>
        <v>JBS 1</v>
      </c>
      <c r="G60" s="121" t="str">
        <f t="shared" si="11"/>
        <v>STAN 2</v>
      </c>
    </row>
    <row r="61" spans="1:7" x14ac:dyDescent="0.25">
      <c r="A61" s="32">
        <v>58</v>
      </c>
      <c r="B61" s="33" t="str">
        <f>'Calendrier BG'!N79</f>
        <v>MASS 2</v>
      </c>
      <c r="C61" s="70" t="str">
        <f>'Calendrier BG'!O79</f>
        <v>SJL 2</v>
      </c>
      <c r="D61" s="71"/>
      <c r="E61" s="71"/>
      <c r="F61" s="121" t="str">
        <f t="shared" si="10"/>
        <v/>
      </c>
      <c r="G61" s="121" t="str">
        <f t="shared" si="11"/>
        <v/>
      </c>
    </row>
    <row r="62" spans="1:7" x14ac:dyDescent="0.25">
      <c r="A62" s="32">
        <v>59</v>
      </c>
      <c r="B62" s="33" t="str">
        <f>'Calendrier BG'!N80</f>
        <v>MASS 1</v>
      </c>
      <c r="C62" s="70" t="str">
        <f>'Calendrier BG'!O80</f>
        <v>STAN 1</v>
      </c>
      <c r="D62" s="71">
        <v>1</v>
      </c>
      <c r="E62" s="71">
        <v>1</v>
      </c>
      <c r="F62" s="121" t="str">
        <f t="shared" si="10"/>
        <v>nul</v>
      </c>
      <c r="G62" s="121" t="str">
        <f t="shared" si="11"/>
        <v>nul</v>
      </c>
    </row>
    <row r="63" spans="1:7" x14ac:dyDescent="0.25">
      <c r="A63" s="32">
        <v>60</v>
      </c>
      <c r="B63" s="33" t="str">
        <f>'Calendrier BG'!N81</f>
        <v>FEN 1</v>
      </c>
      <c r="C63" s="70" t="str">
        <f>'Calendrier BG'!O81</f>
        <v>SJL 1</v>
      </c>
      <c r="D63" s="71">
        <v>1</v>
      </c>
      <c r="E63" s="71">
        <v>3</v>
      </c>
      <c r="F63" s="121" t="str">
        <f t="shared" si="10"/>
        <v>SJL 1</v>
      </c>
      <c r="G63" s="121" t="str">
        <f t="shared" si="11"/>
        <v>FEN 1</v>
      </c>
    </row>
    <row r="64" spans="1:7" x14ac:dyDescent="0.25">
      <c r="A64" s="32">
        <v>61</v>
      </c>
      <c r="B64" s="33" t="str">
        <f>'Calendrier BG'!N82</f>
        <v>MASS 2</v>
      </c>
      <c r="C64" s="70" t="str">
        <f>'Calendrier BG'!O82</f>
        <v>STAN 2</v>
      </c>
      <c r="D64" s="71">
        <v>0</v>
      </c>
      <c r="E64" s="71">
        <v>3</v>
      </c>
      <c r="F64" s="121" t="str">
        <f t="shared" si="10"/>
        <v>STAN 2</v>
      </c>
      <c r="G64" s="121" t="str">
        <f t="shared" si="11"/>
        <v>MASS 2</v>
      </c>
    </row>
    <row r="65" spans="1:7" x14ac:dyDescent="0.25">
      <c r="A65" s="32">
        <v>62</v>
      </c>
      <c r="B65" s="33" t="str">
        <f>'Calendrier BG'!N83</f>
        <v>MASS 1</v>
      </c>
      <c r="C65" s="70" t="str">
        <f>'Calendrier BG'!O83</f>
        <v>JBS 1</v>
      </c>
      <c r="D65" s="71"/>
      <c r="E65" s="71"/>
      <c r="F65" s="121" t="str">
        <f t="shared" si="10"/>
        <v/>
      </c>
      <c r="G65" s="121" t="str">
        <f t="shared" si="11"/>
        <v/>
      </c>
    </row>
    <row r="66" spans="1:7" x14ac:dyDescent="0.25">
      <c r="A66" s="32">
        <v>63</v>
      </c>
      <c r="B66" s="33" t="str">
        <f>'Calendrier BG'!N84</f>
        <v>SJL 2</v>
      </c>
      <c r="C66" s="70" t="str">
        <f>'Calendrier BG'!O84</f>
        <v>FEN 1</v>
      </c>
      <c r="D66" s="71">
        <v>1</v>
      </c>
      <c r="E66" s="71">
        <v>0</v>
      </c>
      <c r="F66" s="121" t="str">
        <f t="shared" si="10"/>
        <v>SJL 2</v>
      </c>
      <c r="G66" s="121" t="str">
        <f t="shared" si="11"/>
        <v>FEN 1</v>
      </c>
    </row>
    <row r="67" spans="1:7" x14ac:dyDescent="0.25">
      <c r="A67" s="32">
        <v>64</v>
      </c>
      <c r="B67" s="33" t="str">
        <f>'Calendrier BG'!N85</f>
        <v>STAN 1</v>
      </c>
      <c r="C67" s="70" t="str">
        <f>'Calendrier BG'!O85</f>
        <v>SJL 1</v>
      </c>
      <c r="D67" s="71"/>
      <c r="E67" s="71"/>
      <c r="F67" s="199" t="str">
        <f t="shared" ref="F67:F75" si="12">IF(D67&lt;&gt;"",IF(D67&gt;E67,B67,IF(D67&lt;E67,C67,"nul")),"")</f>
        <v/>
      </c>
      <c r="G67" s="199" t="str">
        <f t="shared" ref="G67:G75" si="13">IF(E67&lt;&gt;"",IF(E67&lt;D67,C67,IF(E67&gt;D67,B67,"nul")),"")</f>
        <v/>
      </c>
    </row>
    <row r="68" spans="1:7" x14ac:dyDescent="0.25">
      <c r="A68" s="32">
        <v>65</v>
      </c>
      <c r="B68" s="33" t="str">
        <f>'Calendrier BG'!N86</f>
        <v>ROC 1</v>
      </c>
      <c r="C68" s="70" t="str">
        <f>'Calendrier BG'!O86</f>
        <v>SJL 1</v>
      </c>
      <c r="D68" s="71">
        <v>0</v>
      </c>
      <c r="E68" s="71">
        <v>3</v>
      </c>
      <c r="F68" s="199" t="str">
        <f t="shared" si="12"/>
        <v>SJL 1</v>
      </c>
      <c r="G68" s="199" t="str">
        <f t="shared" si="13"/>
        <v>ROC 1</v>
      </c>
    </row>
    <row r="69" spans="1:7" x14ac:dyDescent="0.25">
      <c r="A69" s="32">
        <v>66</v>
      </c>
      <c r="B69" s="33" t="str">
        <f>'Calendrier BG'!N87</f>
        <v>ROC 1</v>
      </c>
      <c r="C69" s="70" t="str">
        <f>'Calendrier BG'!O87</f>
        <v>SJL 2</v>
      </c>
      <c r="D69" s="71"/>
      <c r="E69" s="71"/>
      <c r="F69" s="199" t="str">
        <f t="shared" si="12"/>
        <v/>
      </c>
      <c r="G69" s="199" t="str">
        <f t="shared" si="13"/>
        <v/>
      </c>
    </row>
    <row r="70" spans="1:7" x14ac:dyDescent="0.25">
      <c r="A70" s="32">
        <v>67</v>
      </c>
      <c r="B70" s="33" t="str">
        <f>'Calendrier BG'!N88</f>
        <v>ROC 1</v>
      </c>
      <c r="C70" s="70" t="str">
        <f>'Calendrier BG'!O88</f>
        <v>STAN 1</v>
      </c>
      <c r="D70" s="71"/>
      <c r="E70" s="71"/>
      <c r="F70" s="199" t="str">
        <f t="shared" si="12"/>
        <v/>
      </c>
      <c r="G70" s="199" t="str">
        <f t="shared" si="13"/>
        <v/>
      </c>
    </row>
    <row r="71" spans="1:7" x14ac:dyDescent="0.25">
      <c r="A71" s="32">
        <v>68</v>
      </c>
      <c r="B71" s="33" t="str">
        <f>'Calendrier BG'!N89</f>
        <v>ROC 1</v>
      </c>
      <c r="C71" s="70" t="str">
        <f>'Calendrier BG'!O89</f>
        <v>STAN 2</v>
      </c>
      <c r="D71" s="71"/>
      <c r="E71" s="71"/>
      <c r="F71" s="199" t="str">
        <f t="shared" si="12"/>
        <v/>
      </c>
      <c r="G71" s="199" t="str">
        <f t="shared" si="13"/>
        <v/>
      </c>
    </row>
    <row r="72" spans="1:7" x14ac:dyDescent="0.25">
      <c r="A72" s="32">
        <v>69</v>
      </c>
      <c r="B72" s="33" t="str">
        <f>'Calendrier BG'!N90</f>
        <v>ROC 1</v>
      </c>
      <c r="C72" s="70" t="str">
        <f>'Calendrier BG'!O90</f>
        <v>MASS 1</v>
      </c>
      <c r="D72" s="71"/>
      <c r="E72" s="71"/>
      <c r="F72" s="199" t="str">
        <f t="shared" si="12"/>
        <v/>
      </c>
      <c r="G72" s="199" t="str">
        <f t="shared" si="13"/>
        <v/>
      </c>
    </row>
    <row r="73" spans="1:7" x14ac:dyDescent="0.25">
      <c r="A73" s="32">
        <v>70</v>
      </c>
      <c r="B73" s="33" t="str">
        <f>'Calendrier BG'!N91</f>
        <v>ROC 1</v>
      </c>
      <c r="C73" s="70" t="str">
        <f>'Calendrier BG'!O91</f>
        <v>MASS 2</v>
      </c>
      <c r="D73" s="71"/>
      <c r="E73" s="71"/>
      <c r="F73" s="199" t="str">
        <f t="shared" si="12"/>
        <v/>
      </c>
      <c r="G73" s="199" t="str">
        <f t="shared" si="13"/>
        <v/>
      </c>
    </row>
    <row r="74" spans="1:7" x14ac:dyDescent="0.25">
      <c r="A74" s="32">
        <v>71</v>
      </c>
      <c r="B74" s="33" t="str">
        <f>'Calendrier BG'!N92</f>
        <v>ROC 1</v>
      </c>
      <c r="C74" s="70" t="str">
        <f>'Calendrier BG'!O92</f>
        <v>FEN 1</v>
      </c>
      <c r="D74" s="71">
        <v>2</v>
      </c>
      <c r="E74" s="71">
        <v>1</v>
      </c>
      <c r="F74" s="199" t="str">
        <f t="shared" si="12"/>
        <v>ROC 1</v>
      </c>
      <c r="G74" s="199" t="str">
        <f t="shared" si="13"/>
        <v>FEN 1</v>
      </c>
    </row>
    <row r="75" spans="1:7" x14ac:dyDescent="0.25">
      <c r="A75" s="32">
        <v>72</v>
      </c>
      <c r="B75" s="33" t="str">
        <f>'Calendrier BG'!N93</f>
        <v>ROC 1</v>
      </c>
      <c r="C75" s="70" t="str">
        <f>'Calendrier BG'!O93</f>
        <v>JBS 1</v>
      </c>
      <c r="D75" s="71">
        <v>1</v>
      </c>
      <c r="E75" s="71">
        <v>2</v>
      </c>
      <c r="F75" s="199" t="str">
        <f t="shared" si="12"/>
        <v>JBS 1</v>
      </c>
      <c r="G75" s="199" t="str">
        <f t="shared" si="13"/>
        <v>ROC 1</v>
      </c>
    </row>
  </sheetData>
  <mergeCells count="2">
    <mergeCell ref="D3:E3"/>
    <mergeCell ref="A1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9"/>
  <sheetViews>
    <sheetView topLeftCell="A31" zoomScale="90" zoomScaleNormal="90" workbookViewId="0">
      <selection activeCell="B80" sqref="B80:C99"/>
    </sheetView>
  </sheetViews>
  <sheetFormatPr baseColWidth="10" defaultRowHeight="15" x14ac:dyDescent="0.25"/>
  <cols>
    <col min="2" max="3" width="10.7109375" customWidth="1"/>
    <col min="4" max="5" width="5.7109375" customWidth="1"/>
    <col min="6" max="7" width="10.7109375" customWidth="1"/>
    <col min="8" max="8" width="3.42578125" customWidth="1"/>
    <col min="11" max="11" width="28.5703125" customWidth="1"/>
    <col min="12" max="12" width="13" customWidth="1"/>
  </cols>
  <sheetData>
    <row r="1" spans="1:20" x14ac:dyDescent="0.25">
      <c r="A1" s="349" t="s">
        <v>239</v>
      </c>
      <c r="B1" s="349"/>
      <c r="C1" s="349"/>
      <c r="D1" s="349"/>
      <c r="E1" s="349"/>
      <c r="F1" s="349"/>
      <c r="G1" s="349"/>
    </row>
    <row r="2" spans="1:20" x14ac:dyDescent="0.25">
      <c r="A2" s="349"/>
      <c r="B2" s="349"/>
      <c r="C2" s="349"/>
      <c r="D2" s="349"/>
      <c r="E2" s="349"/>
      <c r="F2" s="349"/>
      <c r="G2" s="349"/>
    </row>
    <row r="3" spans="1:20" x14ac:dyDescent="0.25">
      <c r="A3" s="36" t="s">
        <v>6</v>
      </c>
      <c r="B3" s="335" t="s">
        <v>7</v>
      </c>
      <c r="C3" s="336"/>
      <c r="D3" s="348" t="s">
        <v>117</v>
      </c>
      <c r="E3" s="360"/>
      <c r="F3" s="72" t="s">
        <v>118</v>
      </c>
      <c r="G3" s="72" t="s">
        <v>119</v>
      </c>
      <c r="I3" s="73"/>
      <c r="J3" s="72" t="s">
        <v>8</v>
      </c>
      <c r="K3" s="72" t="s">
        <v>120</v>
      </c>
      <c r="L3" s="72" t="s">
        <v>121</v>
      </c>
      <c r="M3" s="72" t="s">
        <v>122</v>
      </c>
      <c r="N3" s="72" t="s">
        <v>123</v>
      </c>
      <c r="O3" s="72" t="s">
        <v>124</v>
      </c>
      <c r="P3" s="72" t="s">
        <v>126</v>
      </c>
      <c r="Q3" s="72" t="s">
        <v>127</v>
      </c>
      <c r="R3" s="72" t="s">
        <v>128</v>
      </c>
      <c r="S3" s="72" t="s">
        <v>125</v>
      </c>
      <c r="T3" s="74"/>
    </row>
    <row r="4" spans="1:20" x14ac:dyDescent="0.25">
      <c r="A4" s="51">
        <v>73</v>
      </c>
      <c r="B4" s="35" t="str">
        <f>'Calendrier BG'!T22</f>
        <v>SANO</v>
      </c>
      <c r="C4" s="35" t="str">
        <f>'Calendrier BG'!U22</f>
        <v>STAN 3</v>
      </c>
      <c r="D4" s="71">
        <v>4</v>
      </c>
      <c r="E4" s="72">
        <v>1</v>
      </c>
      <c r="F4" s="72" t="str">
        <f>IF(D4&lt;&gt;"",IF(D4&gt;E4,B4,IF(D4&lt;E4,C4,"nul")),"")</f>
        <v>SANO</v>
      </c>
      <c r="G4" s="72" t="str">
        <f>IF(E4&lt;&gt;"",IF(E4&lt;D4,C4,IF(E4&gt;D4,B4,"nul")),"")</f>
        <v>STAN 3</v>
      </c>
      <c r="I4" s="73">
        <f>RANK(T4,$T$4:$T$8)</f>
        <v>1</v>
      </c>
      <c r="J4" s="50" t="s">
        <v>41</v>
      </c>
      <c r="K4" s="72" t="s">
        <v>241</v>
      </c>
      <c r="L4" s="106">
        <f>COUNT(D4,D6,D9,D11,D14,D16,D19,D21)</f>
        <v>8</v>
      </c>
      <c r="M4" s="106">
        <f>COUNTIF($F$3:$F$37,J4)</f>
        <v>7</v>
      </c>
      <c r="N4" s="106">
        <f t="shared" ref="N4:N8" si="0">L4-M4-O4</f>
        <v>1</v>
      </c>
      <c r="O4" s="106">
        <f>COUNTIF(G3:G37,J4)</f>
        <v>0</v>
      </c>
      <c r="P4" s="71">
        <f>SUM(D4,E6,D9,E11,E14,D16,E19,D21)</f>
        <v>31</v>
      </c>
      <c r="Q4" s="71">
        <f>SUM(E4,D6,E9,D11,D14,E16,D19,E21)</f>
        <v>3</v>
      </c>
      <c r="R4" s="71">
        <f>P4-Q4</f>
        <v>28</v>
      </c>
      <c r="S4" s="106">
        <f>M4*4+N4*2+O4*1</f>
        <v>30</v>
      </c>
      <c r="T4" s="74">
        <f>SUM(S4*1000000+R4*10000+P4*100+L4*10)</f>
        <v>30283180</v>
      </c>
    </row>
    <row r="5" spans="1:20" x14ac:dyDescent="0.25">
      <c r="A5" s="51">
        <v>74</v>
      </c>
      <c r="B5" s="35" t="str">
        <f>'Calendrier BG'!T23</f>
        <v>BND</v>
      </c>
      <c r="C5" s="35" t="str">
        <f>'Calendrier BG'!U23</f>
        <v>FEN 2</v>
      </c>
      <c r="D5" s="71">
        <v>3</v>
      </c>
      <c r="E5" s="72">
        <v>0</v>
      </c>
      <c r="F5" s="199" t="str">
        <f t="shared" ref="F5:F23" si="1">IF(D5&lt;&gt;"",IF(D5&gt;E5,B5,IF(D5&lt;E5,C5,"nul")),"")</f>
        <v>BND</v>
      </c>
      <c r="G5" s="199" t="str">
        <f t="shared" ref="G5:G23" si="2">IF(E5&lt;&gt;"",IF(E5&lt;D5,C5,IF(E5&gt;D5,B5,"nul")),"")</f>
        <v>FEN 2</v>
      </c>
      <c r="I5" s="73">
        <f>RANK(T5,$T$4:$T$8)</f>
        <v>2</v>
      </c>
      <c r="J5" s="50" t="s">
        <v>14</v>
      </c>
      <c r="K5" s="72" t="s">
        <v>230</v>
      </c>
      <c r="L5" s="199">
        <f>COUNT(D4,D7,D10,D13,D14,D17,D20,D23)</f>
        <v>8</v>
      </c>
      <c r="M5" s="106">
        <f>COUNTIF($F$3:$F$37,J5)</f>
        <v>5</v>
      </c>
      <c r="N5" s="106">
        <f t="shared" si="0"/>
        <v>2</v>
      </c>
      <c r="O5" s="106">
        <f>COUNTIF(G3:G38,J5)</f>
        <v>1</v>
      </c>
      <c r="P5" s="71">
        <f>SUM(E4,D7,D10,E13,D14,E17,E20,D23)</f>
        <v>16</v>
      </c>
      <c r="Q5" s="71">
        <f>SUM(D4,E7,E10,D13,E14,D17,D20,E23)</f>
        <v>18</v>
      </c>
      <c r="R5" s="71">
        <f t="shared" ref="R5:R8" si="3">P5-Q5</f>
        <v>-2</v>
      </c>
      <c r="S5" s="106">
        <f t="shared" ref="S5:S8" si="4">M5*4+N5*2+O5*1</f>
        <v>25</v>
      </c>
      <c r="T5" s="74">
        <f t="shared" ref="T5:T8" si="5">SUM(S5*1000000+R5*10000+P5*100+L5*10)</f>
        <v>24981680</v>
      </c>
    </row>
    <row r="6" spans="1:20" x14ac:dyDescent="0.25">
      <c r="A6" s="51">
        <v>75</v>
      </c>
      <c r="B6" s="35" t="str">
        <f>'Calendrier BG'!T24</f>
        <v>SJL 3</v>
      </c>
      <c r="C6" s="35" t="str">
        <f>'Calendrier BG'!U24</f>
        <v>SANO</v>
      </c>
      <c r="D6" s="71">
        <v>0</v>
      </c>
      <c r="E6" s="72">
        <v>3</v>
      </c>
      <c r="F6" s="199" t="str">
        <f t="shared" si="1"/>
        <v>SANO</v>
      </c>
      <c r="G6" s="199" t="str">
        <f t="shared" si="2"/>
        <v>SJL 3</v>
      </c>
      <c r="I6" s="73">
        <f>RANK(T6,$T$4:$T$8)</f>
        <v>5</v>
      </c>
      <c r="J6" s="50" t="s">
        <v>152</v>
      </c>
      <c r="K6" s="199" t="s">
        <v>162</v>
      </c>
      <c r="L6" s="199">
        <f>COUNT(D5,D7,D9,D12,D15,D17,D19,D22)</f>
        <v>8</v>
      </c>
      <c r="M6" s="106">
        <f>COUNTIF($F$3:$F$37,J6)</f>
        <v>3</v>
      </c>
      <c r="N6" s="106">
        <f t="shared" si="0"/>
        <v>1</v>
      </c>
      <c r="O6" s="106">
        <f>COUNTIF(G3:G39,J6)</f>
        <v>4</v>
      </c>
      <c r="P6" s="71">
        <f>SUM(D5,E7,E9,D12,E15,D17,D19,E22)</f>
        <v>15</v>
      </c>
      <c r="Q6" s="71">
        <f>SUM(E5,D7,D9,E12,D15,E17,E19,D22)</f>
        <v>9</v>
      </c>
      <c r="R6" s="71">
        <f>P6-Q6</f>
        <v>6</v>
      </c>
      <c r="S6" s="106">
        <f t="shared" si="4"/>
        <v>18</v>
      </c>
      <c r="T6" s="74">
        <f t="shared" si="5"/>
        <v>18061580</v>
      </c>
    </row>
    <row r="7" spans="1:20" x14ac:dyDescent="0.25">
      <c r="A7" s="51">
        <v>76</v>
      </c>
      <c r="B7" s="35" t="str">
        <f>'Calendrier BG'!T25</f>
        <v>STAN 3</v>
      </c>
      <c r="C7" s="35" t="str">
        <f>'Calendrier BG'!U25</f>
        <v>BND</v>
      </c>
      <c r="D7" s="71">
        <v>1</v>
      </c>
      <c r="E7" s="72">
        <v>2</v>
      </c>
      <c r="F7" s="199" t="str">
        <f t="shared" si="1"/>
        <v>BND</v>
      </c>
      <c r="G7" s="199" t="str">
        <f t="shared" si="2"/>
        <v>STAN 3</v>
      </c>
      <c r="I7" s="73">
        <f>RANK(T7,$T$4:$T$8)</f>
        <v>4</v>
      </c>
      <c r="J7" s="50" t="s">
        <v>191</v>
      </c>
      <c r="K7" s="199" t="s">
        <v>242</v>
      </c>
      <c r="L7" s="199">
        <f>COUNT(D5,D8,D11,D13,D15,D18,D21,D23)</f>
        <v>8</v>
      </c>
      <c r="M7" s="106">
        <f>COUNTIF($F$3:$F$37,J7)</f>
        <v>3</v>
      </c>
      <c r="N7" s="106">
        <f t="shared" si="0"/>
        <v>3</v>
      </c>
      <c r="O7" s="106">
        <f>COUNTIF(G3:G40,J7)</f>
        <v>2</v>
      </c>
      <c r="P7" s="71">
        <f>SUM(E5,E8,D11,D13,D15,D18,E21,E23)</f>
        <v>8</v>
      </c>
      <c r="Q7" s="71">
        <f>SUM(D5,D8,E11,E13,E15,E18,D21,D23)</f>
        <v>26</v>
      </c>
      <c r="R7" s="71">
        <f t="shared" si="3"/>
        <v>-18</v>
      </c>
      <c r="S7" s="106">
        <f t="shared" si="4"/>
        <v>20</v>
      </c>
      <c r="T7" s="74">
        <f t="shared" si="5"/>
        <v>19820880</v>
      </c>
    </row>
    <row r="8" spans="1:20" x14ac:dyDescent="0.25">
      <c r="A8" s="51">
        <v>77</v>
      </c>
      <c r="B8" s="35" t="str">
        <f>'Calendrier BG'!T26</f>
        <v>SJL 3</v>
      </c>
      <c r="C8" s="35" t="str">
        <f>'Calendrier BG'!U26</f>
        <v>FEN 2</v>
      </c>
      <c r="D8" s="71">
        <v>1</v>
      </c>
      <c r="E8" s="72">
        <v>2</v>
      </c>
      <c r="F8" s="199" t="str">
        <f t="shared" si="1"/>
        <v>FEN 2</v>
      </c>
      <c r="G8" s="199" t="str">
        <f t="shared" si="2"/>
        <v>SJL 3</v>
      </c>
      <c r="I8" s="73">
        <f>RANK(T8,$T$4:$T$8)</f>
        <v>3</v>
      </c>
      <c r="J8" s="50" t="s">
        <v>175</v>
      </c>
      <c r="K8" s="106" t="s">
        <v>231</v>
      </c>
      <c r="L8" s="199">
        <f>COUNT(D6,D10,D12,D16,D18,D20,D22,D8)</f>
        <v>8</v>
      </c>
      <c r="M8" s="106">
        <f>COUNTIF($F$3:$F$37,J8)</f>
        <v>3</v>
      </c>
      <c r="N8" s="106">
        <f t="shared" si="0"/>
        <v>5</v>
      </c>
      <c r="O8" s="106">
        <f>COUNTIF(G3:G41,J8)</f>
        <v>0</v>
      </c>
      <c r="P8" s="71">
        <f>SUM(D6,E10,E12,E16,E18,D20,D22,D8)</f>
        <v>5</v>
      </c>
      <c r="Q8" s="71">
        <f>SUM(E6,D10,D12,D16,D18,E20,E22,E8)</f>
        <v>19</v>
      </c>
      <c r="R8" s="71">
        <f t="shared" si="3"/>
        <v>-14</v>
      </c>
      <c r="S8" s="106">
        <f t="shared" si="4"/>
        <v>22</v>
      </c>
      <c r="T8" s="74">
        <f t="shared" si="5"/>
        <v>21860580</v>
      </c>
    </row>
    <row r="9" spans="1:20" x14ac:dyDescent="0.25">
      <c r="A9" s="51">
        <v>78</v>
      </c>
      <c r="B9" s="35" t="str">
        <f>'Calendrier BG'!T27</f>
        <v>SANO</v>
      </c>
      <c r="C9" s="35" t="str">
        <f>'Calendrier BG'!U27</f>
        <v>BND</v>
      </c>
      <c r="D9" s="71">
        <v>4</v>
      </c>
      <c r="E9" s="72">
        <v>0</v>
      </c>
      <c r="F9" s="199" t="str">
        <f t="shared" si="1"/>
        <v>SANO</v>
      </c>
      <c r="G9" s="199" t="str">
        <f t="shared" si="2"/>
        <v>BND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</row>
    <row r="10" spans="1:20" x14ac:dyDescent="0.25">
      <c r="A10" s="51">
        <v>79</v>
      </c>
      <c r="B10" s="35" t="str">
        <f>'Calendrier BG'!T28</f>
        <v>STAN 3</v>
      </c>
      <c r="C10" s="35" t="str">
        <f>'Calendrier BG'!U28</f>
        <v>SJL 3</v>
      </c>
      <c r="D10" s="71">
        <v>4</v>
      </c>
      <c r="E10" s="72">
        <v>2</v>
      </c>
      <c r="F10" s="199" t="str">
        <f t="shared" si="1"/>
        <v>STAN 3</v>
      </c>
      <c r="G10" s="199" t="str">
        <f t="shared" si="2"/>
        <v>SJL 3</v>
      </c>
      <c r="I10" s="75" t="s">
        <v>45</v>
      </c>
      <c r="J10" s="75" t="s">
        <v>8</v>
      </c>
      <c r="K10" s="75" t="s">
        <v>120</v>
      </c>
      <c r="L10" s="75" t="s">
        <v>121</v>
      </c>
      <c r="M10" s="75" t="s">
        <v>122</v>
      </c>
      <c r="N10" s="75" t="s">
        <v>123</v>
      </c>
      <c r="O10" s="75" t="s">
        <v>124</v>
      </c>
      <c r="P10" s="75" t="s">
        <v>126</v>
      </c>
      <c r="Q10" s="75" t="s">
        <v>127</v>
      </c>
      <c r="R10" s="75" t="s">
        <v>128</v>
      </c>
      <c r="S10" s="75" t="s">
        <v>125</v>
      </c>
      <c r="T10" s="73"/>
    </row>
    <row r="11" spans="1:20" x14ac:dyDescent="0.25">
      <c r="A11" s="51">
        <v>80</v>
      </c>
      <c r="B11" s="35" t="str">
        <f>'Calendrier BG'!T29</f>
        <v>FEN 2</v>
      </c>
      <c r="C11" s="35" t="str">
        <f>'Calendrier BG'!U29</f>
        <v>SANO</v>
      </c>
      <c r="D11" s="71">
        <v>0</v>
      </c>
      <c r="E11" s="72">
        <v>7</v>
      </c>
      <c r="F11" s="199" t="str">
        <f t="shared" si="1"/>
        <v>SANO</v>
      </c>
      <c r="G11" s="199" t="str">
        <f t="shared" si="2"/>
        <v>FEN 2</v>
      </c>
      <c r="I11" s="72">
        <v>1</v>
      </c>
      <c r="J11" s="107" t="str">
        <f>VLOOKUP($I11,$I$3:$S$8,COLUMNS($J10:J10)+1,FALSE)</f>
        <v>SANO</v>
      </c>
      <c r="K11" s="72" t="str">
        <f>VLOOKUP($I11,$I$3:$S$8,COLUMNS($J10:K10)+1,FALSE)</f>
        <v xml:space="preserve">Saint André Nogent </v>
      </c>
      <c r="L11" s="72">
        <f>VLOOKUP($I11,$I$3:$S$8,COLUMNS($J10:L10)+1,FALSE)</f>
        <v>8</v>
      </c>
      <c r="M11" s="72">
        <f>VLOOKUP($I11,$I$3:$S$8,COLUMNS($J10:M10)+1,FALSE)</f>
        <v>7</v>
      </c>
      <c r="N11" s="72">
        <f>VLOOKUP($I11,$I$3:$S$8,COLUMNS($J10:N10)+1,FALSE)</f>
        <v>1</v>
      </c>
      <c r="O11" s="72">
        <f>VLOOKUP($I11,$I$3:$S$8,COLUMNS($J10:O10)+1,FALSE)</f>
        <v>0</v>
      </c>
      <c r="P11" s="72">
        <f>VLOOKUP($I11,$I$3:$S$8,COLUMNS($J10:P10)+1,FALSE)</f>
        <v>31</v>
      </c>
      <c r="Q11" s="72">
        <f>VLOOKUP($I11,$I$3:$S$8,COLUMNS($J10:Q10)+1,FALSE)</f>
        <v>3</v>
      </c>
      <c r="R11" s="72">
        <f>VLOOKUP($I11,$I$3:$S$8,COLUMNS($J10:R10)+1,FALSE)</f>
        <v>28</v>
      </c>
      <c r="S11" s="72">
        <f>VLOOKUP($I11,$I$3:$S$8,COLUMNS($J10:S10)+1,FALSE)</f>
        <v>30</v>
      </c>
      <c r="T11" s="73"/>
    </row>
    <row r="12" spans="1:20" x14ac:dyDescent="0.25">
      <c r="A12" s="51">
        <v>81</v>
      </c>
      <c r="B12" s="35" t="str">
        <f>'Calendrier BG'!T30</f>
        <v>BND</v>
      </c>
      <c r="C12" s="35" t="str">
        <f>'Calendrier BG'!U30</f>
        <v>SJL 3</v>
      </c>
      <c r="D12" s="71">
        <v>2</v>
      </c>
      <c r="E12" s="72">
        <v>0</v>
      </c>
      <c r="F12" s="199" t="str">
        <f t="shared" si="1"/>
        <v>BND</v>
      </c>
      <c r="G12" s="199" t="str">
        <f t="shared" si="2"/>
        <v>SJL 3</v>
      </c>
      <c r="I12" s="72">
        <v>2</v>
      </c>
      <c r="J12" s="107" t="str">
        <f>VLOOKUP($I12,$I$3:$S$8,COLUMNS($J11:J11)+1,FALSE)</f>
        <v>BND</v>
      </c>
      <c r="K12" s="72" t="str">
        <f>VLOOKUP($I12,$I$3:$S$8,COLUMNS($J11:K11)+1,FALSE)</f>
        <v>Bossuet Notre Dame</v>
      </c>
      <c r="L12" s="72">
        <f>VLOOKUP($I12,$I$3:$S$8,COLUMNS($J11:L11)+1,FALSE)</f>
        <v>8</v>
      </c>
      <c r="M12" s="72">
        <f>VLOOKUP($I12,$I$3:$S$8,COLUMNS($J11:M11)+1,FALSE)</f>
        <v>5</v>
      </c>
      <c r="N12" s="72">
        <f>VLOOKUP($I12,$I$3:$S$8,COLUMNS($J11:N11)+1,FALSE)</f>
        <v>2</v>
      </c>
      <c r="O12" s="72">
        <f>VLOOKUP($I12,$I$3:$S$8,COLUMNS($J11:O11)+1,FALSE)</f>
        <v>1</v>
      </c>
      <c r="P12" s="72">
        <f>VLOOKUP($I12,$I$3:$S$8,COLUMNS($J11:P11)+1,FALSE)</f>
        <v>16</v>
      </c>
      <c r="Q12" s="72">
        <f>VLOOKUP($I12,$I$3:$S$8,COLUMNS($J11:Q11)+1,FALSE)</f>
        <v>18</v>
      </c>
      <c r="R12" s="72">
        <f>VLOOKUP($I12,$I$3:$S$8,COLUMNS($J11:R11)+1,FALSE)</f>
        <v>-2</v>
      </c>
      <c r="S12" s="72">
        <f>VLOOKUP($I12,$I$3:$S$8,COLUMNS($J11:S11)+1,FALSE)</f>
        <v>25</v>
      </c>
      <c r="T12" s="73"/>
    </row>
    <row r="13" spans="1:20" x14ac:dyDescent="0.25">
      <c r="A13" s="51">
        <v>82</v>
      </c>
      <c r="B13" s="35" t="str">
        <f>'Calendrier BG'!T31</f>
        <v>FEN 2</v>
      </c>
      <c r="C13" s="35" t="str">
        <f>'Calendrier BG'!U31</f>
        <v>STAN 3</v>
      </c>
      <c r="D13" s="71">
        <v>3</v>
      </c>
      <c r="E13" s="72">
        <v>3</v>
      </c>
      <c r="F13" s="199" t="str">
        <f t="shared" si="1"/>
        <v>nul</v>
      </c>
      <c r="G13" s="199" t="str">
        <f t="shared" si="2"/>
        <v>nul</v>
      </c>
      <c r="I13" s="72">
        <v>3</v>
      </c>
      <c r="J13" s="107" t="str">
        <f>VLOOKUP($I13,$I$3:$S$8,COLUMNS($J12:J12)+1,FALSE)</f>
        <v>ASVP</v>
      </c>
      <c r="K13" s="72" t="str">
        <f>VLOOKUP($I13,$I$3:$S$8,COLUMNS($J12:K12)+1,FALSE)</f>
        <v>Saint Vincent de Paul</v>
      </c>
      <c r="L13" s="72">
        <f>VLOOKUP($I13,$I$3:$S$8,COLUMNS($J12:L12)+1,FALSE)</f>
        <v>8</v>
      </c>
      <c r="M13" s="72">
        <f>VLOOKUP($I13,$I$3:$S$8,COLUMNS($J12:M12)+1,FALSE)</f>
        <v>3</v>
      </c>
      <c r="N13" s="72">
        <f>VLOOKUP($I13,$I$3:$S$8,COLUMNS($J12:N12)+1,FALSE)</f>
        <v>5</v>
      </c>
      <c r="O13" s="72">
        <f>VLOOKUP($I13,$I$3:$S$8,COLUMNS($J12:O12)+1,FALSE)</f>
        <v>0</v>
      </c>
      <c r="P13" s="72">
        <f>VLOOKUP($I13,$I$3:$S$8,COLUMNS($J12:P12)+1,FALSE)</f>
        <v>5</v>
      </c>
      <c r="Q13" s="72">
        <f>VLOOKUP($I13,$I$3:$S$8,COLUMNS($J12:Q12)+1,FALSE)</f>
        <v>19</v>
      </c>
      <c r="R13" s="72">
        <f>VLOOKUP($I13,$I$3:$S$8,COLUMNS($J12:R12)+1,FALSE)</f>
        <v>-14</v>
      </c>
      <c r="S13" s="72">
        <f>VLOOKUP($I13,$I$3:$S$8,COLUMNS($J12:S12)+1,FALSE)</f>
        <v>22</v>
      </c>
      <c r="T13" s="73"/>
    </row>
    <row r="14" spans="1:20" x14ac:dyDescent="0.25">
      <c r="A14" s="51">
        <v>83</v>
      </c>
      <c r="B14" s="35" t="str">
        <f>'Calendrier BG'!T32</f>
        <v>STAN 3</v>
      </c>
      <c r="C14" s="35" t="str">
        <f>'Calendrier BG'!U32</f>
        <v>SANO</v>
      </c>
      <c r="D14" s="204">
        <v>1</v>
      </c>
      <c r="E14" s="117">
        <v>3</v>
      </c>
      <c r="F14" s="199" t="str">
        <f t="shared" si="1"/>
        <v>SANO</v>
      </c>
      <c r="G14" s="199" t="str">
        <f t="shared" si="2"/>
        <v>STAN 3</v>
      </c>
      <c r="I14" s="72">
        <v>4</v>
      </c>
      <c r="J14" s="107" t="str">
        <f>VLOOKUP($I14,$I$3:$S$8,COLUMNS($J13:J13)+1,FALSE)</f>
        <v>STAN 4</v>
      </c>
      <c r="K14" s="72" t="str">
        <f>VLOOKUP($I14,$I$3:$S$8,COLUMNS($J13:K13)+1,FALSE)</f>
        <v>Stanislas 4</v>
      </c>
      <c r="L14" s="72">
        <f>VLOOKUP($I14,$I$3:$S$8,COLUMNS($J13:L13)+1,FALSE)</f>
        <v>8</v>
      </c>
      <c r="M14" s="72">
        <f>VLOOKUP($I14,$I$3:$S$8,COLUMNS($J13:M13)+1,FALSE)</f>
        <v>3</v>
      </c>
      <c r="N14" s="72">
        <f>VLOOKUP($I14,$I$3:$S$8,COLUMNS($J13:N13)+1,FALSE)</f>
        <v>3</v>
      </c>
      <c r="O14" s="72">
        <f>VLOOKUP($I14,$I$3:$S$8,COLUMNS($J13:O13)+1,FALSE)</f>
        <v>2</v>
      </c>
      <c r="P14" s="72">
        <f>VLOOKUP($I14,$I$3:$S$8,COLUMNS($J13:P13)+1,FALSE)</f>
        <v>8</v>
      </c>
      <c r="Q14" s="72">
        <f>VLOOKUP($I14,$I$3:$S$8,COLUMNS($J13:Q13)+1,FALSE)</f>
        <v>26</v>
      </c>
      <c r="R14" s="72">
        <f>VLOOKUP($I14,$I$3:$S$8,COLUMNS($J13:R13)+1,FALSE)</f>
        <v>-18</v>
      </c>
      <c r="S14" s="72">
        <f>VLOOKUP($I14,$I$3:$S$8,COLUMNS($J13:S13)+1,FALSE)</f>
        <v>20</v>
      </c>
      <c r="T14" s="73"/>
    </row>
    <row r="15" spans="1:20" x14ac:dyDescent="0.25">
      <c r="A15" s="51">
        <v>84</v>
      </c>
      <c r="B15" s="35" t="str">
        <f>'Calendrier BG'!T33</f>
        <v>FEN 2</v>
      </c>
      <c r="C15" s="35" t="str">
        <f>'Calendrier BG'!U33</f>
        <v>BND</v>
      </c>
      <c r="D15" s="71">
        <v>1</v>
      </c>
      <c r="E15" s="72">
        <v>1</v>
      </c>
      <c r="F15" s="199" t="str">
        <f t="shared" si="1"/>
        <v>nul</v>
      </c>
      <c r="G15" s="199" t="str">
        <f t="shared" si="2"/>
        <v>nul</v>
      </c>
      <c r="I15" s="72">
        <v>5</v>
      </c>
      <c r="J15" s="107" t="str">
        <f>VLOOKUP($I15,$I$3:$S$8,COLUMNS($J14:J14)+1,FALSE)</f>
        <v>STAN 3</v>
      </c>
      <c r="K15" s="72" t="str">
        <f>VLOOKUP($I15,$I$3:$S$8,COLUMNS($J14:K14)+1,FALSE)</f>
        <v>Stanislas 3</v>
      </c>
      <c r="L15" s="72">
        <f>VLOOKUP($I15,$I$3:$S$8,COLUMNS($J14:L14)+1,FALSE)</f>
        <v>8</v>
      </c>
      <c r="M15" s="72">
        <f>VLOOKUP($I15,$I$3:$S$8,COLUMNS($J14:M14)+1,FALSE)</f>
        <v>3</v>
      </c>
      <c r="N15" s="72">
        <f>VLOOKUP($I15,$I$3:$S$8,COLUMNS($J14:N14)+1,FALSE)</f>
        <v>1</v>
      </c>
      <c r="O15" s="72">
        <f>VLOOKUP($I15,$I$3:$S$8,COLUMNS($J14:O14)+1,FALSE)</f>
        <v>4</v>
      </c>
      <c r="P15" s="72">
        <f>VLOOKUP($I15,$I$3:$S$8,COLUMNS($J14:P14)+1,FALSE)</f>
        <v>15</v>
      </c>
      <c r="Q15" s="72">
        <f>VLOOKUP($I15,$I$3:$S$8,COLUMNS($J14:Q14)+1,FALSE)</f>
        <v>9</v>
      </c>
      <c r="R15" s="72">
        <f>VLOOKUP($I15,$I$3:$S$8,COLUMNS($J14:R14)+1,FALSE)</f>
        <v>6</v>
      </c>
      <c r="S15" s="72">
        <f>VLOOKUP($I15,$I$3:$S$8,COLUMNS($J14:S14)+1,FALSE)</f>
        <v>18</v>
      </c>
      <c r="T15" s="73"/>
    </row>
    <row r="16" spans="1:20" x14ac:dyDescent="0.25">
      <c r="A16" s="51">
        <v>85</v>
      </c>
      <c r="B16" s="35" t="str">
        <f>'Calendrier BG'!T34</f>
        <v>SANO</v>
      </c>
      <c r="C16" s="35" t="str">
        <f>'Calendrier BG'!U34</f>
        <v>SJL 3</v>
      </c>
      <c r="D16" s="71">
        <v>3</v>
      </c>
      <c r="E16" s="72">
        <v>0</v>
      </c>
      <c r="F16" s="199" t="str">
        <f t="shared" si="1"/>
        <v>SANO</v>
      </c>
      <c r="G16" s="199" t="str">
        <f t="shared" si="2"/>
        <v>SJL 3</v>
      </c>
      <c r="T16" s="73"/>
    </row>
    <row r="17" spans="1:20" x14ac:dyDescent="0.25">
      <c r="A17" s="51">
        <v>86</v>
      </c>
      <c r="B17" s="35" t="str">
        <f>'Calendrier BG'!T35</f>
        <v>BND</v>
      </c>
      <c r="C17" s="35" t="str">
        <f>'Calendrier BG'!U35</f>
        <v>STAN 3</v>
      </c>
      <c r="D17" s="71">
        <v>4</v>
      </c>
      <c r="E17" s="72">
        <v>1</v>
      </c>
      <c r="F17" s="199" t="str">
        <f t="shared" si="1"/>
        <v>BND</v>
      </c>
      <c r="G17" s="199" t="str">
        <f t="shared" si="2"/>
        <v>STAN 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20" x14ac:dyDescent="0.25">
      <c r="A18" s="51">
        <v>87</v>
      </c>
      <c r="B18" s="35" t="str">
        <f>'Calendrier BG'!T36</f>
        <v>FEN 2</v>
      </c>
      <c r="C18" s="35" t="str">
        <f>'Calendrier BG'!U36</f>
        <v>SJL 3</v>
      </c>
      <c r="D18" s="71">
        <v>2</v>
      </c>
      <c r="E18" s="72">
        <v>1</v>
      </c>
      <c r="F18" s="199" t="str">
        <f t="shared" si="1"/>
        <v>FEN 2</v>
      </c>
      <c r="G18" s="199" t="str">
        <f t="shared" si="2"/>
        <v>SJL 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20" x14ac:dyDescent="0.25">
      <c r="A19" s="51">
        <v>88</v>
      </c>
      <c r="B19" s="35" t="str">
        <f>'Calendrier BG'!T37</f>
        <v>BND</v>
      </c>
      <c r="C19" s="35" t="str">
        <f>'Calendrier BG'!U37</f>
        <v>SANO</v>
      </c>
      <c r="D19" s="71">
        <v>1</v>
      </c>
      <c r="E19" s="72">
        <v>1</v>
      </c>
      <c r="F19" s="199" t="str">
        <f t="shared" si="1"/>
        <v>nul</v>
      </c>
      <c r="G19" s="199" t="str">
        <f t="shared" si="2"/>
        <v>nul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20" x14ac:dyDescent="0.25">
      <c r="A20" s="51">
        <v>89</v>
      </c>
      <c r="B20" s="35" t="str">
        <f>'Calendrier BG'!T38</f>
        <v>SJL 3</v>
      </c>
      <c r="C20" s="35" t="str">
        <f>'Calendrier BG'!U38</f>
        <v>STAN 3</v>
      </c>
      <c r="D20" s="71">
        <v>0</v>
      </c>
      <c r="E20" s="72">
        <v>1</v>
      </c>
      <c r="F20" s="199" t="str">
        <f t="shared" si="1"/>
        <v>STAN 3</v>
      </c>
      <c r="G20" s="199" t="str">
        <f t="shared" si="2"/>
        <v>SJL 3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20" x14ac:dyDescent="0.25">
      <c r="A21" s="51">
        <v>90</v>
      </c>
      <c r="B21" s="35" t="str">
        <f>'Calendrier BG'!T39</f>
        <v>SANO</v>
      </c>
      <c r="C21" s="35" t="str">
        <f>'Calendrier BG'!U39</f>
        <v>FEN 2</v>
      </c>
      <c r="D21" s="71">
        <v>6</v>
      </c>
      <c r="E21" s="72">
        <v>0</v>
      </c>
      <c r="F21" s="199" t="str">
        <f t="shared" si="1"/>
        <v>SANO</v>
      </c>
      <c r="G21" s="199" t="str">
        <f t="shared" si="2"/>
        <v>FEN 2</v>
      </c>
    </row>
    <row r="22" spans="1:20" x14ac:dyDescent="0.25">
      <c r="A22" s="51">
        <v>91</v>
      </c>
      <c r="B22" s="35" t="str">
        <f>'Calendrier BG'!T40</f>
        <v>SJL 3</v>
      </c>
      <c r="C22" s="35" t="str">
        <f>'Calendrier BG'!U40</f>
        <v>BND</v>
      </c>
      <c r="D22" s="71">
        <v>1</v>
      </c>
      <c r="E22" s="72">
        <v>2</v>
      </c>
      <c r="F22" s="199" t="str">
        <f t="shared" si="1"/>
        <v>BND</v>
      </c>
      <c r="G22" s="199" t="str">
        <f t="shared" si="2"/>
        <v>SJL 3</v>
      </c>
      <c r="T22" s="74"/>
    </row>
    <row r="23" spans="1:20" x14ac:dyDescent="0.25">
      <c r="A23" s="51">
        <v>92</v>
      </c>
      <c r="B23" s="35" t="str">
        <f>'Calendrier BG'!T41</f>
        <v>STAN 3</v>
      </c>
      <c r="C23" s="35" t="str">
        <f>'Calendrier BG'!U41</f>
        <v>FEN 2</v>
      </c>
      <c r="D23" s="71">
        <v>4</v>
      </c>
      <c r="E23" s="72">
        <v>0</v>
      </c>
      <c r="F23" s="199" t="str">
        <f t="shared" si="1"/>
        <v>STAN 3</v>
      </c>
      <c r="G23" s="199" t="str">
        <f t="shared" si="2"/>
        <v>FEN 2</v>
      </c>
    </row>
    <row r="25" spans="1:20" x14ac:dyDescent="0.25"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25">
      <c r="A26" s="349" t="s">
        <v>240</v>
      </c>
      <c r="B26" s="349"/>
      <c r="C26" s="349"/>
      <c r="D26" s="349"/>
      <c r="E26" s="349"/>
      <c r="F26" s="349"/>
      <c r="G26" s="34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25">
      <c r="A27" s="349"/>
      <c r="B27" s="349"/>
      <c r="C27" s="349"/>
      <c r="D27" s="349"/>
      <c r="E27" s="349"/>
      <c r="F27" s="349"/>
      <c r="G27" s="349"/>
    </row>
    <row r="28" spans="1:20" x14ac:dyDescent="0.25">
      <c r="A28" s="37" t="s">
        <v>6</v>
      </c>
      <c r="B28" s="361" t="s">
        <v>7</v>
      </c>
      <c r="C28" s="362"/>
      <c r="D28" s="348" t="s">
        <v>117</v>
      </c>
      <c r="E28" s="360"/>
      <c r="F28" s="121" t="s">
        <v>118</v>
      </c>
      <c r="G28" s="121" t="s">
        <v>119</v>
      </c>
      <c r="I28" s="123"/>
      <c r="J28" s="122" t="s">
        <v>8</v>
      </c>
      <c r="K28" s="122" t="s">
        <v>120</v>
      </c>
      <c r="L28" s="122" t="s">
        <v>121</v>
      </c>
      <c r="M28" s="122" t="s">
        <v>122</v>
      </c>
      <c r="N28" s="122" t="s">
        <v>123</v>
      </c>
      <c r="O28" s="122" t="s">
        <v>124</v>
      </c>
      <c r="P28" s="122" t="s">
        <v>126</v>
      </c>
      <c r="Q28" s="122" t="s">
        <v>127</v>
      </c>
      <c r="R28" s="122" t="s">
        <v>128</v>
      </c>
      <c r="S28" s="122" t="s">
        <v>125</v>
      </c>
    </row>
    <row r="29" spans="1:20" x14ac:dyDescent="0.25">
      <c r="A29" s="205">
        <v>93</v>
      </c>
      <c r="B29" s="35" t="str">
        <f>'Calendrier BG'!Z22</f>
        <v>STAN 4</v>
      </c>
      <c r="C29" s="35" t="str">
        <f>'Calendrier BG'!AA22</f>
        <v>ASVP</v>
      </c>
      <c r="D29" s="71">
        <v>0</v>
      </c>
      <c r="E29" s="121">
        <v>2</v>
      </c>
      <c r="F29" s="121" t="str">
        <f>IF(D29&lt;&gt;"",IF(D29&gt;E29,B29,IF(D29&lt;E29,C29,"nul")),"")</f>
        <v>ASVP</v>
      </c>
      <c r="G29" s="121" t="str">
        <f>IF(E29&lt;&gt;"",IF(E29&lt;D29,C29,IF(E29&gt;D29,B29,"nul")),"")</f>
        <v>STAN 4</v>
      </c>
      <c r="I29" s="123">
        <f>RANK(T29,$T$29:$T$33)</f>
        <v>2</v>
      </c>
      <c r="J29" s="148" t="s">
        <v>154</v>
      </c>
      <c r="K29" s="122" t="s">
        <v>164</v>
      </c>
      <c r="L29" s="199">
        <f>COUNT(D29,D31,D34,D36,D39,D41,D44,D46)</f>
        <v>8</v>
      </c>
      <c r="M29" s="199">
        <f>COUNTIF($F$29:$F$48,J29)</f>
        <v>0</v>
      </c>
      <c r="N29" s="199">
        <f t="shared" ref="N29" si="6">L29-M29-O29</f>
        <v>8</v>
      </c>
      <c r="O29" s="199">
        <f>COUNTIF(G28:G48,J29)</f>
        <v>0</v>
      </c>
      <c r="P29" s="71">
        <f>SUM(D29,E31,D34,E36,E39,D41,E44,D46)</f>
        <v>20</v>
      </c>
      <c r="Q29" s="71">
        <f>SUM(E29,D31,E34,D36,D39,E41,D44,E46)</f>
        <v>11</v>
      </c>
      <c r="R29" s="71">
        <f>P29-Q29</f>
        <v>9</v>
      </c>
      <c r="S29" s="199">
        <f>M29*4+N29*2+O29*1</f>
        <v>16</v>
      </c>
      <c r="T29" s="74">
        <f>SUM(S29*1000000+R29*10000+P29*100+L29*10)</f>
        <v>16092080</v>
      </c>
    </row>
    <row r="30" spans="1:20" x14ac:dyDescent="0.25">
      <c r="A30" s="205">
        <v>94</v>
      </c>
      <c r="B30" s="35" t="str">
        <f>'Calendrier BG'!Z23</f>
        <v>FEN 3</v>
      </c>
      <c r="C30" s="35" t="str">
        <f>'Calendrier BG'!AA23</f>
        <v>JBS 2</v>
      </c>
      <c r="D30" s="71">
        <v>2</v>
      </c>
      <c r="E30" s="121">
        <v>2</v>
      </c>
      <c r="F30" s="199" t="str">
        <f t="shared" ref="F30:F48" si="7">IF(D30&lt;&gt;"",IF(D30&gt;E30,B30,IF(D30&lt;E30,C30,"nul")),"")</f>
        <v>nul</v>
      </c>
      <c r="G30" s="199" t="str">
        <f t="shared" ref="G30:G48" si="8">IF(E30&lt;&gt;"",IF(E30&lt;D30,C30,IF(E30&gt;D30,B30,"nul")),"")</f>
        <v>nul</v>
      </c>
      <c r="I30" s="123">
        <f>RANK(T30,$T$29:$T$35)</f>
        <v>1</v>
      </c>
      <c r="J30" s="148" t="s">
        <v>130</v>
      </c>
      <c r="K30" s="122" t="s">
        <v>243</v>
      </c>
      <c r="L30" s="199">
        <f>COUNT(D29,D32,D35,D38,D39,D42,D45,D48)</f>
        <v>8</v>
      </c>
      <c r="M30" s="199">
        <f t="shared" ref="M30:M33" si="9">COUNTIF($F$29:$F$48,J30)</f>
        <v>0</v>
      </c>
      <c r="N30" s="199">
        <f t="shared" ref="N30:N33" si="10">L30-M30-O30</f>
        <v>8</v>
      </c>
      <c r="O30" s="199">
        <f t="shared" ref="O30:O33" si="11">COUNTIF(G29:G49,J30)</f>
        <v>0</v>
      </c>
      <c r="P30" s="71">
        <f>SUM(E29,D32,D35,E38,D39,E42,E45,D48)</f>
        <v>18</v>
      </c>
      <c r="Q30" s="71">
        <f>SUM(D29,E32,E35,D38,E39,D42,D45,E48)</f>
        <v>1</v>
      </c>
      <c r="R30" s="71">
        <f t="shared" ref="R30" si="12">P30-Q30</f>
        <v>17</v>
      </c>
      <c r="S30" s="199">
        <f t="shared" ref="S30:S33" si="13">M30*4+N30*2+O30*1</f>
        <v>16</v>
      </c>
      <c r="T30" s="74">
        <f t="shared" ref="T30:T33" si="14">SUM(S30*1000000+R30*10000+P30*100+L30*10)</f>
        <v>16171880</v>
      </c>
    </row>
    <row r="31" spans="1:20" x14ac:dyDescent="0.25">
      <c r="A31" s="205">
        <v>95</v>
      </c>
      <c r="B31" s="35" t="str">
        <f>'Calendrier BG'!Z24</f>
        <v>ROC 2</v>
      </c>
      <c r="C31" s="35" t="str">
        <f>'Calendrier BG'!AA24</f>
        <v>STAN 4</v>
      </c>
      <c r="D31" s="71">
        <v>3</v>
      </c>
      <c r="E31" s="121">
        <v>6</v>
      </c>
      <c r="F31" s="199" t="str">
        <f t="shared" si="7"/>
        <v>STAN 4</v>
      </c>
      <c r="G31" s="199" t="str">
        <f t="shared" si="8"/>
        <v>ROC 2</v>
      </c>
      <c r="I31" s="123">
        <f>RANK(T31,$T$29:$T$35)</f>
        <v>4</v>
      </c>
      <c r="J31" s="148" t="s">
        <v>153</v>
      </c>
      <c r="K31" s="122" t="s">
        <v>244</v>
      </c>
      <c r="L31" s="199">
        <f>COUNT(D30,D32,D34,D37,D40,D42,D44,D47)</f>
        <v>8</v>
      </c>
      <c r="M31" s="199">
        <f t="shared" si="9"/>
        <v>1</v>
      </c>
      <c r="N31" s="199">
        <f t="shared" si="10"/>
        <v>3</v>
      </c>
      <c r="O31" s="199">
        <f t="shared" si="11"/>
        <v>4</v>
      </c>
      <c r="P31" s="71">
        <f>SUM(D30,E32,E34,D37,E40,D42,D44,E47)</f>
        <v>10</v>
      </c>
      <c r="Q31" s="71">
        <f>SUM(E30,D32,D34,E37,D40,E42,E44,D47)</f>
        <v>14</v>
      </c>
      <c r="R31" s="71">
        <f>P31-Q31</f>
        <v>-4</v>
      </c>
      <c r="S31" s="199">
        <f t="shared" si="13"/>
        <v>14</v>
      </c>
      <c r="T31" s="74">
        <f t="shared" si="14"/>
        <v>13961080</v>
      </c>
    </row>
    <row r="32" spans="1:20" x14ac:dyDescent="0.25">
      <c r="A32" s="205">
        <v>96</v>
      </c>
      <c r="B32" s="35" t="str">
        <f>'Calendrier BG'!Z25</f>
        <v>ASVP</v>
      </c>
      <c r="C32" s="35" t="str">
        <f>'Calendrier BG'!AA25</f>
        <v>FEN 3</v>
      </c>
      <c r="D32" s="71">
        <v>3</v>
      </c>
      <c r="E32" s="121">
        <v>0</v>
      </c>
      <c r="F32" s="199" t="str">
        <f t="shared" si="7"/>
        <v>ASVP</v>
      </c>
      <c r="G32" s="199" t="str">
        <f t="shared" si="8"/>
        <v>FEN 3</v>
      </c>
      <c r="I32" s="123">
        <f>RANK(T32,$T$29:$T$35)</f>
        <v>3</v>
      </c>
      <c r="J32" s="148" t="s">
        <v>192</v>
      </c>
      <c r="K32" s="122" t="s">
        <v>245</v>
      </c>
      <c r="L32" s="199">
        <f>COUNT(D30,D33,D36,D38,D40,D43,D46,D48)</f>
        <v>8</v>
      </c>
      <c r="M32" s="199">
        <f t="shared" si="9"/>
        <v>2</v>
      </c>
      <c r="N32" s="199">
        <f t="shared" si="10"/>
        <v>1</v>
      </c>
      <c r="O32" s="199">
        <f t="shared" si="11"/>
        <v>5</v>
      </c>
      <c r="P32" s="71">
        <f>SUM(E30,E33,D36,D38,D40,D43,E46,E48)</f>
        <v>12</v>
      </c>
      <c r="Q32" s="71">
        <f>SUM(D30,D33,E36,E38,E40,E43,D46,D48)</f>
        <v>22</v>
      </c>
      <c r="R32" s="71">
        <f t="shared" ref="R32:R33" si="15">P32-Q32</f>
        <v>-10</v>
      </c>
      <c r="S32" s="199">
        <f t="shared" si="13"/>
        <v>15</v>
      </c>
      <c r="T32" s="74">
        <f t="shared" si="14"/>
        <v>14901280</v>
      </c>
    </row>
    <row r="33" spans="1:20" x14ac:dyDescent="0.25">
      <c r="A33" s="205">
        <v>97</v>
      </c>
      <c r="B33" s="35" t="str">
        <f>'Calendrier BG'!Z26</f>
        <v>ROC 2</v>
      </c>
      <c r="C33" s="35" t="str">
        <f>'Calendrier BG'!AA26</f>
        <v>JBS 2</v>
      </c>
      <c r="D33" s="71">
        <v>4</v>
      </c>
      <c r="E33" s="121">
        <v>0</v>
      </c>
      <c r="F33" s="199" t="str">
        <f t="shared" si="7"/>
        <v>ROC 2</v>
      </c>
      <c r="G33" s="199" t="str">
        <f t="shared" si="8"/>
        <v>JBS 2</v>
      </c>
      <c r="I33" s="123">
        <f>RANK(T33,$T$29:$T$35)</f>
        <v>5</v>
      </c>
      <c r="J33" s="200" t="s">
        <v>203</v>
      </c>
      <c r="K33" s="122" t="s">
        <v>246</v>
      </c>
      <c r="L33" s="199">
        <f>COUNT(D31,D35,D37,D41,D43,D45,D47,D33)</f>
        <v>8</v>
      </c>
      <c r="M33" s="199">
        <f t="shared" si="9"/>
        <v>1</v>
      </c>
      <c r="N33" s="199">
        <f t="shared" si="10"/>
        <v>2</v>
      </c>
      <c r="O33" s="199">
        <f t="shared" si="11"/>
        <v>5</v>
      </c>
      <c r="P33" s="71">
        <f>SUM(D31,E35,E37,E41,E43,D45,D47,D33)</f>
        <v>8</v>
      </c>
      <c r="Q33" s="71">
        <f>SUM(E31,D35,D37,D41,D43,E45,E47,E33)</f>
        <v>20</v>
      </c>
      <c r="R33" s="71">
        <f t="shared" si="15"/>
        <v>-12</v>
      </c>
      <c r="S33" s="199">
        <f t="shared" si="13"/>
        <v>13</v>
      </c>
      <c r="T33" s="74">
        <f t="shared" si="14"/>
        <v>12880880</v>
      </c>
    </row>
    <row r="34" spans="1:20" x14ac:dyDescent="0.25">
      <c r="A34" s="205">
        <v>98</v>
      </c>
      <c r="B34" s="35" t="str">
        <f>'Calendrier BG'!Z27</f>
        <v>STAN 4</v>
      </c>
      <c r="C34" s="35" t="str">
        <f>'Calendrier BG'!AA27</f>
        <v>FEN 3</v>
      </c>
      <c r="D34" s="71">
        <v>2</v>
      </c>
      <c r="E34" s="121">
        <v>0</v>
      </c>
      <c r="F34" s="199" t="str">
        <f t="shared" si="7"/>
        <v>STAN 4</v>
      </c>
      <c r="G34" s="199" t="str">
        <f t="shared" si="8"/>
        <v>FEN 3</v>
      </c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74"/>
    </row>
    <row r="35" spans="1:20" x14ac:dyDescent="0.25">
      <c r="A35" s="205">
        <v>99</v>
      </c>
      <c r="B35" s="35" t="str">
        <f>'Calendrier BG'!Z28</f>
        <v>ASVP</v>
      </c>
      <c r="C35" s="35" t="str">
        <f>'Calendrier BG'!AA28</f>
        <v>ROC 2</v>
      </c>
      <c r="D35" s="71">
        <v>1</v>
      </c>
      <c r="E35" s="121">
        <v>0</v>
      </c>
      <c r="F35" s="199" t="str">
        <f t="shared" si="7"/>
        <v>ASVP</v>
      </c>
      <c r="G35" s="199" t="str">
        <f t="shared" si="8"/>
        <v>ROC 2</v>
      </c>
      <c r="I35" s="75" t="s">
        <v>45</v>
      </c>
      <c r="J35" s="75" t="s">
        <v>8</v>
      </c>
      <c r="K35" s="75" t="s">
        <v>120</v>
      </c>
      <c r="L35" s="75" t="s">
        <v>121</v>
      </c>
      <c r="M35" s="75" t="s">
        <v>122</v>
      </c>
      <c r="N35" s="75" t="s">
        <v>123</v>
      </c>
      <c r="O35" s="75" t="s">
        <v>124</v>
      </c>
      <c r="P35" s="75" t="s">
        <v>126</v>
      </c>
      <c r="Q35" s="75" t="s">
        <v>127</v>
      </c>
      <c r="R35" s="75" t="s">
        <v>128</v>
      </c>
      <c r="S35" s="75" t="s">
        <v>125</v>
      </c>
      <c r="T35" s="74"/>
    </row>
    <row r="36" spans="1:20" x14ac:dyDescent="0.25">
      <c r="A36" s="205">
        <v>100</v>
      </c>
      <c r="B36" s="35" t="str">
        <f>'Calendrier BG'!Z29</f>
        <v>JBS 2</v>
      </c>
      <c r="C36" s="35" t="str">
        <f>'Calendrier BG'!AA29</f>
        <v>STAN 4</v>
      </c>
      <c r="D36" s="71">
        <v>2</v>
      </c>
      <c r="E36" s="121">
        <v>5</v>
      </c>
      <c r="F36" s="199" t="str">
        <f t="shared" si="7"/>
        <v>STAN 4</v>
      </c>
      <c r="G36" s="199" t="str">
        <f t="shared" si="8"/>
        <v>JBS 2</v>
      </c>
      <c r="I36" s="122">
        <v>1</v>
      </c>
      <c r="J36" s="200" t="str">
        <f>VLOOKUP($I36,$I$28:$S$33,COLUMNS($J35:J35)+1,FALSE)</f>
        <v>FEN 2</v>
      </c>
      <c r="K36" s="117" t="str">
        <f>VLOOKUP($I36,$I$28:$S$33,COLUMNS($J35:K35)+1,FALSE)</f>
        <v>Fénelon Ste Marie 2</v>
      </c>
      <c r="L36" s="117">
        <f>VLOOKUP($I36,$I$28:$S$33,COLUMNS($J35:L35)+1,FALSE)</f>
        <v>8</v>
      </c>
      <c r="M36" s="117">
        <f>VLOOKUP($I36,$I$28:$S$33,COLUMNS($J35:M35)+1,FALSE)</f>
        <v>0</v>
      </c>
      <c r="N36" s="117">
        <f>VLOOKUP($I36,$I$28:$S$33,COLUMNS($J35:N35)+1,FALSE)</f>
        <v>8</v>
      </c>
      <c r="O36" s="117">
        <f>VLOOKUP($I36,$I$28:$S$33,COLUMNS($J35:O35)+1,FALSE)</f>
        <v>0</v>
      </c>
      <c r="P36" s="117">
        <f>VLOOKUP($I36,$I$28:$S$33,COLUMNS($J35:P35)+1,FALSE)</f>
        <v>18</v>
      </c>
      <c r="Q36" s="117">
        <f>VLOOKUP($I36,$I$28:$S$33,COLUMNS($J35:Q35)+1,FALSE)</f>
        <v>1</v>
      </c>
      <c r="R36" s="117">
        <f>VLOOKUP($I36,$I$28:$S$33,COLUMNS($J35:R35)+1,FALSE)</f>
        <v>17</v>
      </c>
      <c r="S36" s="117">
        <f>VLOOKUP($I36,$I$28:$S$33,COLUMNS($J35:S35)+1,FALSE)</f>
        <v>16</v>
      </c>
      <c r="T36" s="123"/>
    </row>
    <row r="37" spans="1:20" x14ac:dyDescent="0.25">
      <c r="A37" s="205">
        <v>101</v>
      </c>
      <c r="B37" s="35" t="str">
        <f>'Calendrier BG'!Z30</f>
        <v>FEN 3</v>
      </c>
      <c r="C37" s="35" t="str">
        <f>'Calendrier BG'!AA30</f>
        <v>ROC 2</v>
      </c>
      <c r="D37" s="71">
        <v>1</v>
      </c>
      <c r="E37" s="121">
        <v>1</v>
      </c>
      <c r="F37" s="199" t="str">
        <f t="shared" si="7"/>
        <v>nul</v>
      </c>
      <c r="G37" s="199" t="str">
        <f t="shared" si="8"/>
        <v>nul</v>
      </c>
      <c r="I37" s="122">
        <v>2</v>
      </c>
      <c r="J37" s="200" t="str">
        <f>VLOOKUP($I37,$I$28:$S$33,COLUMNS($J36:J36)+1,FALSE)</f>
        <v>SJL 3</v>
      </c>
      <c r="K37" s="117" t="str">
        <f>VLOOKUP($I37,$I$28:$S$33,COLUMNS($J36:K36)+1,FALSE)</f>
        <v>Saint Justin Levallois 3</v>
      </c>
      <c r="L37" s="117">
        <f>VLOOKUP($I37,$I$28:$S$33,COLUMNS($J36:L36)+1,FALSE)</f>
        <v>8</v>
      </c>
      <c r="M37" s="117">
        <f>VLOOKUP($I37,$I$28:$S$33,COLUMNS($J36:M36)+1,FALSE)</f>
        <v>0</v>
      </c>
      <c r="N37" s="117">
        <f>VLOOKUP($I37,$I$28:$S$33,COLUMNS($J36:N36)+1,FALSE)</f>
        <v>8</v>
      </c>
      <c r="O37" s="117">
        <f>VLOOKUP($I37,$I$28:$S$33,COLUMNS($J36:O36)+1,FALSE)</f>
        <v>0</v>
      </c>
      <c r="P37" s="117">
        <f>VLOOKUP($I37,$I$28:$S$33,COLUMNS($J36:P36)+1,FALSE)</f>
        <v>20</v>
      </c>
      <c r="Q37" s="117">
        <f>VLOOKUP($I37,$I$28:$S$33,COLUMNS($J36:Q36)+1,FALSE)</f>
        <v>11</v>
      </c>
      <c r="R37" s="117">
        <f>VLOOKUP($I37,$I$28:$S$33,COLUMNS($J36:R36)+1,FALSE)</f>
        <v>9</v>
      </c>
      <c r="S37" s="117">
        <f>VLOOKUP($I37,$I$28:$S$33,COLUMNS($J36:S36)+1,FALSE)</f>
        <v>16</v>
      </c>
      <c r="T37" s="123"/>
    </row>
    <row r="38" spans="1:20" x14ac:dyDescent="0.25">
      <c r="A38" s="205">
        <v>102</v>
      </c>
      <c r="B38" s="35" t="str">
        <f>'Calendrier BG'!Z31</f>
        <v>JBS 2</v>
      </c>
      <c r="C38" s="35" t="str">
        <f>'Calendrier BG'!AA31</f>
        <v>ASVP</v>
      </c>
      <c r="D38" s="71">
        <v>0</v>
      </c>
      <c r="E38" s="121">
        <v>4</v>
      </c>
      <c r="F38" s="199" t="str">
        <f t="shared" si="7"/>
        <v>ASVP</v>
      </c>
      <c r="G38" s="199" t="str">
        <f t="shared" si="8"/>
        <v>JBS 2</v>
      </c>
      <c r="I38" s="122">
        <v>3</v>
      </c>
      <c r="J38" s="200" t="str">
        <f>VLOOKUP($I38,$I$28:$S$33,COLUMNS($J37:J37)+1,FALSE)</f>
        <v>JBS 2</v>
      </c>
      <c r="K38" s="117" t="str">
        <f>VLOOKUP($I38,$I$28:$S$33,COLUMNS($J37:K37)+1,FALSE)</f>
        <v>Jean Baptiste La Salle 2</v>
      </c>
      <c r="L38" s="117">
        <f>VLOOKUP($I38,$I$28:$S$33,COLUMNS($J37:L37)+1,FALSE)</f>
        <v>8</v>
      </c>
      <c r="M38" s="117">
        <f>VLOOKUP($I38,$I$28:$S$33,COLUMNS($J37:M37)+1,FALSE)</f>
        <v>2</v>
      </c>
      <c r="N38" s="117">
        <f>VLOOKUP($I38,$I$28:$S$33,COLUMNS($J37:N37)+1,FALSE)</f>
        <v>1</v>
      </c>
      <c r="O38" s="117">
        <f>VLOOKUP($I38,$I$28:$S$33,COLUMNS($J37:O37)+1,FALSE)</f>
        <v>5</v>
      </c>
      <c r="P38" s="117">
        <f>VLOOKUP($I38,$I$28:$S$33,COLUMNS($J37:P37)+1,FALSE)</f>
        <v>12</v>
      </c>
      <c r="Q38" s="117">
        <f>VLOOKUP($I38,$I$28:$S$33,COLUMNS($J37:Q37)+1,FALSE)</f>
        <v>22</v>
      </c>
      <c r="R38" s="117">
        <f>VLOOKUP($I38,$I$28:$S$33,COLUMNS($J37:R37)+1,FALSE)</f>
        <v>-10</v>
      </c>
      <c r="S38" s="117">
        <f>VLOOKUP($I38,$I$28:$S$33,COLUMNS($J37:S37)+1,FALSE)</f>
        <v>15</v>
      </c>
      <c r="T38" s="123"/>
    </row>
    <row r="39" spans="1:20" x14ac:dyDescent="0.25">
      <c r="A39" s="205">
        <v>103</v>
      </c>
      <c r="B39" s="35" t="str">
        <f>'Calendrier BG'!Z32</f>
        <v>ASVP</v>
      </c>
      <c r="C39" s="35" t="str">
        <f>'Calendrier BG'!AA32</f>
        <v>STAN 4</v>
      </c>
      <c r="D39" s="71">
        <v>2</v>
      </c>
      <c r="E39" s="121">
        <v>0</v>
      </c>
      <c r="F39" s="199" t="str">
        <f t="shared" si="7"/>
        <v>ASVP</v>
      </c>
      <c r="G39" s="199" t="str">
        <f t="shared" si="8"/>
        <v>STAN 4</v>
      </c>
      <c r="I39" s="122">
        <v>4</v>
      </c>
      <c r="J39" s="200" t="str">
        <f>VLOOKUP($I39,$I$28:$S$33,COLUMNS($J38:J38)+1,FALSE)</f>
        <v>FEN 3</v>
      </c>
      <c r="K39" s="117" t="str">
        <f>VLOOKUP($I39,$I$28:$S$33,COLUMNS($J38:K38)+1,FALSE)</f>
        <v>Fénelon Ste Marie 3</v>
      </c>
      <c r="L39" s="117">
        <f>VLOOKUP($I39,$I$28:$S$33,COLUMNS($J38:L38)+1,FALSE)</f>
        <v>8</v>
      </c>
      <c r="M39" s="117">
        <f>VLOOKUP($I39,$I$28:$S$33,COLUMNS($J38:M38)+1,FALSE)</f>
        <v>1</v>
      </c>
      <c r="N39" s="117">
        <f>VLOOKUP($I39,$I$28:$S$33,COLUMNS($J38:N38)+1,FALSE)</f>
        <v>3</v>
      </c>
      <c r="O39" s="117">
        <f>VLOOKUP($I39,$I$28:$S$33,COLUMNS($J38:O38)+1,FALSE)</f>
        <v>4</v>
      </c>
      <c r="P39" s="117">
        <f>VLOOKUP($I39,$I$28:$S$33,COLUMNS($J38:P38)+1,FALSE)</f>
        <v>10</v>
      </c>
      <c r="Q39" s="117">
        <f>VLOOKUP($I39,$I$28:$S$33,COLUMNS($J38:Q38)+1,FALSE)</f>
        <v>14</v>
      </c>
      <c r="R39" s="117">
        <f>VLOOKUP($I39,$I$28:$S$33,COLUMNS($J38:R38)+1,FALSE)</f>
        <v>-4</v>
      </c>
      <c r="S39" s="117">
        <f>VLOOKUP($I39,$I$28:$S$33,COLUMNS($J38:S38)+1,FALSE)</f>
        <v>14</v>
      </c>
      <c r="T39" s="123"/>
    </row>
    <row r="40" spans="1:20" x14ac:dyDescent="0.25">
      <c r="A40" s="205">
        <v>104</v>
      </c>
      <c r="B40" s="35" t="str">
        <f>'Calendrier BG'!Z33</f>
        <v>JBS 2</v>
      </c>
      <c r="C40" s="35" t="str">
        <f>'Calendrier BG'!AA33</f>
        <v>FEN 3</v>
      </c>
      <c r="D40" s="71">
        <v>2</v>
      </c>
      <c r="E40" s="121">
        <v>1</v>
      </c>
      <c r="F40" s="199" t="str">
        <f t="shared" si="7"/>
        <v>JBS 2</v>
      </c>
      <c r="G40" s="199" t="str">
        <f t="shared" si="8"/>
        <v>FEN 3</v>
      </c>
      <c r="I40" s="122">
        <v>5</v>
      </c>
      <c r="J40" s="200" t="str">
        <f>VLOOKUP($I40,$I$28:$S$33,COLUMNS($J39:J39)+1,FALSE)</f>
        <v>ROC 2</v>
      </c>
      <c r="K40" s="117" t="str">
        <f>VLOOKUP($I40,$I$28:$S$33,COLUMNS($J39:K39)+1,FALSE)</f>
        <v>Rocroy 2</v>
      </c>
      <c r="L40" s="117">
        <f>VLOOKUP($I40,$I$28:$S$33,COLUMNS($J39:L39)+1,FALSE)</f>
        <v>8</v>
      </c>
      <c r="M40" s="117">
        <f>VLOOKUP($I40,$I$28:$S$33,COLUMNS($J39:M39)+1,FALSE)</f>
        <v>1</v>
      </c>
      <c r="N40" s="117">
        <f>VLOOKUP($I40,$I$28:$S$33,COLUMNS($J39:N39)+1,FALSE)</f>
        <v>2</v>
      </c>
      <c r="O40" s="117">
        <f>VLOOKUP($I40,$I$28:$S$33,COLUMNS($J39:O39)+1,FALSE)</f>
        <v>5</v>
      </c>
      <c r="P40" s="117">
        <f>VLOOKUP($I40,$I$28:$S$33,COLUMNS($J39:P39)+1,FALSE)</f>
        <v>8</v>
      </c>
      <c r="Q40" s="117">
        <f>VLOOKUP($I40,$I$28:$S$33,COLUMNS($J39:Q39)+1,FALSE)</f>
        <v>20</v>
      </c>
      <c r="R40" s="117">
        <f>VLOOKUP($I40,$I$28:$S$33,COLUMNS($J39:R39)+1,FALSE)</f>
        <v>-12</v>
      </c>
      <c r="S40" s="117">
        <f>VLOOKUP($I40,$I$28:$S$33,COLUMNS($J39:S39)+1,FALSE)</f>
        <v>13</v>
      </c>
    </row>
    <row r="41" spans="1:20" x14ac:dyDescent="0.25">
      <c r="A41" s="205">
        <v>105</v>
      </c>
      <c r="B41" s="35" t="str">
        <f>'Calendrier BG'!Z34</f>
        <v>STAN 4</v>
      </c>
      <c r="C41" s="35" t="str">
        <f>'Calendrier BG'!AA34</f>
        <v>ROC 2</v>
      </c>
      <c r="D41" s="71">
        <v>2</v>
      </c>
      <c r="E41" s="121">
        <v>0</v>
      </c>
      <c r="F41" s="199" t="str">
        <f t="shared" si="7"/>
        <v>STAN 4</v>
      </c>
      <c r="G41" s="199" t="str">
        <f t="shared" si="8"/>
        <v>ROC 2</v>
      </c>
    </row>
    <row r="42" spans="1:20" x14ac:dyDescent="0.25">
      <c r="A42" s="205">
        <v>106</v>
      </c>
      <c r="B42" s="35" t="str">
        <f>'Calendrier BG'!Z35</f>
        <v>FEN 3</v>
      </c>
      <c r="C42" s="35" t="str">
        <f>'Calendrier BG'!AA35</f>
        <v>ASVP</v>
      </c>
      <c r="D42" s="71">
        <v>1</v>
      </c>
      <c r="E42" s="121">
        <v>4</v>
      </c>
      <c r="F42" s="199" t="str">
        <f t="shared" si="7"/>
        <v>ASVP</v>
      </c>
      <c r="G42" s="199" t="str">
        <f t="shared" si="8"/>
        <v>FEN 3</v>
      </c>
    </row>
    <row r="43" spans="1:20" x14ac:dyDescent="0.25">
      <c r="A43" s="205">
        <v>107</v>
      </c>
      <c r="B43" s="35" t="str">
        <f>'Calendrier BG'!Z36</f>
        <v>JBS 2</v>
      </c>
      <c r="C43" s="35" t="str">
        <f>'Calendrier BG'!AA36</f>
        <v>ROC 2</v>
      </c>
      <c r="D43" s="71">
        <v>4</v>
      </c>
      <c r="E43" s="121">
        <v>0</v>
      </c>
      <c r="F43" s="199" t="str">
        <f t="shared" si="7"/>
        <v>JBS 2</v>
      </c>
      <c r="G43" s="199" t="str">
        <f t="shared" si="8"/>
        <v>ROC 2</v>
      </c>
    </row>
    <row r="44" spans="1:20" x14ac:dyDescent="0.25">
      <c r="A44" s="205">
        <v>108</v>
      </c>
      <c r="B44" s="35" t="str">
        <f>'Calendrier BG'!Z37</f>
        <v>FEN 3</v>
      </c>
      <c r="C44" s="35" t="str">
        <f>'Calendrier BG'!AA37</f>
        <v>STAN 4</v>
      </c>
      <c r="D44" s="71">
        <v>0</v>
      </c>
      <c r="E44" s="121">
        <v>0</v>
      </c>
      <c r="F44" s="199" t="str">
        <f t="shared" si="7"/>
        <v>nul</v>
      </c>
      <c r="G44" s="199" t="str">
        <f t="shared" si="8"/>
        <v>nul</v>
      </c>
    </row>
    <row r="45" spans="1:20" x14ac:dyDescent="0.25">
      <c r="A45" s="205">
        <v>109</v>
      </c>
      <c r="B45" s="35" t="str">
        <f>'Calendrier BG'!Z38</f>
        <v>ROC 2</v>
      </c>
      <c r="C45" s="35" t="str">
        <f>'Calendrier BG'!AA38</f>
        <v>ASVP</v>
      </c>
      <c r="D45" s="71">
        <v>0</v>
      </c>
      <c r="E45" s="121">
        <v>1</v>
      </c>
      <c r="F45" s="199" t="str">
        <f t="shared" si="7"/>
        <v>ASVP</v>
      </c>
      <c r="G45" s="199" t="str">
        <f t="shared" si="8"/>
        <v>ROC 2</v>
      </c>
    </row>
    <row r="46" spans="1:20" x14ac:dyDescent="0.25">
      <c r="A46" s="205">
        <v>110</v>
      </c>
      <c r="B46" s="35" t="str">
        <f>'Calendrier BG'!Z39</f>
        <v>STAN 4</v>
      </c>
      <c r="C46" s="35" t="str">
        <f>'Calendrier BG'!AA39</f>
        <v>JBS 2</v>
      </c>
      <c r="D46" s="71">
        <v>5</v>
      </c>
      <c r="E46" s="121">
        <v>2</v>
      </c>
      <c r="F46" s="199" t="str">
        <f t="shared" si="7"/>
        <v>STAN 4</v>
      </c>
      <c r="G46" s="199" t="str">
        <f t="shared" si="8"/>
        <v>JBS 2</v>
      </c>
    </row>
    <row r="47" spans="1:20" x14ac:dyDescent="0.25">
      <c r="A47" s="205">
        <v>111</v>
      </c>
      <c r="B47" s="35" t="str">
        <f>'Calendrier BG'!Z40</f>
        <v>ROC 2</v>
      </c>
      <c r="C47" s="35" t="str">
        <f>'Calendrier BG'!AA40</f>
        <v>FEN 3</v>
      </c>
      <c r="D47" s="71">
        <v>0</v>
      </c>
      <c r="E47" s="121">
        <v>5</v>
      </c>
      <c r="F47" s="199" t="str">
        <f t="shared" si="7"/>
        <v>FEN 3</v>
      </c>
      <c r="G47" s="199" t="str">
        <f t="shared" si="8"/>
        <v>ROC 2</v>
      </c>
    </row>
    <row r="48" spans="1:20" ht="15.75" thickBot="1" x14ac:dyDescent="0.3">
      <c r="A48" s="263">
        <v>112</v>
      </c>
      <c r="B48" s="264" t="str">
        <f>'Calendrier BG'!Z41</f>
        <v>ASVP</v>
      </c>
      <c r="C48" s="264" t="str">
        <f>'Calendrier BG'!AA41</f>
        <v>JBS 2</v>
      </c>
      <c r="D48" s="265">
        <v>1</v>
      </c>
      <c r="E48" s="266">
        <v>0</v>
      </c>
      <c r="F48" s="266" t="str">
        <f t="shared" si="7"/>
        <v>ASVP</v>
      </c>
      <c r="G48" s="266" t="str">
        <f t="shared" si="8"/>
        <v>JBS 2</v>
      </c>
    </row>
    <row r="49" spans="1:20" ht="15.75" thickTop="1" x14ac:dyDescent="0.25">
      <c r="A49" s="350" t="s">
        <v>255</v>
      </c>
      <c r="B49" s="351"/>
      <c r="C49" s="351"/>
      <c r="D49" s="351"/>
      <c r="E49" s="351"/>
      <c r="F49" s="351"/>
      <c r="G49" s="351"/>
      <c r="H49" s="351"/>
      <c r="I49" s="351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2"/>
    </row>
    <row r="50" spans="1:20" x14ac:dyDescent="0.25">
      <c r="A50" s="353"/>
      <c r="B50" s="354"/>
      <c r="C50" s="354"/>
      <c r="D50" s="354"/>
      <c r="E50" s="354"/>
      <c r="F50" s="354"/>
      <c r="G50" s="354"/>
      <c r="H50" s="354"/>
      <c r="I50" s="354"/>
      <c r="J50" s="354"/>
      <c r="K50" s="354"/>
      <c r="L50" s="354"/>
      <c r="M50" s="354"/>
      <c r="N50" s="354"/>
      <c r="O50" s="354"/>
      <c r="P50" s="354"/>
      <c r="Q50" s="354"/>
      <c r="R50" s="354"/>
      <c r="S50" s="354"/>
      <c r="T50" s="355"/>
    </row>
    <row r="51" spans="1:20" ht="15.75" thickBot="1" x14ac:dyDescent="0.3">
      <c r="A51" s="356"/>
      <c r="B51" s="357"/>
      <c r="C51" s="357"/>
      <c r="D51" s="357"/>
      <c r="E51" s="357"/>
      <c r="F51" s="357"/>
      <c r="G51" s="357"/>
      <c r="H51" s="357"/>
      <c r="I51" s="357"/>
      <c r="J51" s="357"/>
      <c r="K51" s="357"/>
      <c r="L51" s="357"/>
      <c r="M51" s="357"/>
      <c r="N51" s="357"/>
      <c r="O51" s="357"/>
      <c r="P51" s="357"/>
      <c r="Q51" s="357"/>
      <c r="R51" s="357"/>
      <c r="S51" s="357"/>
      <c r="T51" s="358"/>
    </row>
    <row r="52" spans="1:20" ht="15.75" thickTop="1" x14ac:dyDescent="0.25">
      <c r="A52" s="359" t="s">
        <v>256</v>
      </c>
      <c r="B52" s="359"/>
      <c r="C52" s="359"/>
      <c r="D52" s="359"/>
      <c r="E52" s="359"/>
      <c r="F52" s="359"/>
      <c r="G52" s="359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x14ac:dyDescent="0.25">
      <c r="A53" s="349"/>
      <c r="B53" s="349"/>
      <c r="C53" s="349"/>
      <c r="D53" s="349"/>
      <c r="E53" s="349"/>
      <c r="F53" s="349"/>
      <c r="G53" s="349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x14ac:dyDescent="0.25">
      <c r="A54" s="36" t="s">
        <v>6</v>
      </c>
      <c r="B54" s="335" t="s">
        <v>7</v>
      </c>
      <c r="C54" s="336"/>
      <c r="D54" s="348" t="s">
        <v>117</v>
      </c>
      <c r="E54" s="360"/>
      <c r="F54" s="252" t="s">
        <v>118</v>
      </c>
      <c r="G54" s="252" t="s">
        <v>119</v>
      </c>
      <c r="H54" s="1"/>
      <c r="I54" s="255"/>
      <c r="J54" s="252" t="s">
        <v>8</v>
      </c>
      <c r="K54" s="252" t="s">
        <v>120</v>
      </c>
      <c r="L54" s="252" t="s">
        <v>121</v>
      </c>
      <c r="M54" s="252" t="s">
        <v>122</v>
      </c>
      <c r="N54" s="252" t="s">
        <v>123</v>
      </c>
      <c r="O54" s="252" t="s">
        <v>124</v>
      </c>
      <c r="P54" s="252" t="s">
        <v>126</v>
      </c>
      <c r="Q54" s="252" t="s">
        <v>127</v>
      </c>
      <c r="R54" s="252" t="s">
        <v>128</v>
      </c>
      <c r="S54" s="252" t="s">
        <v>125</v>
      </c>
      <c r="T54" s="74"/>
    </row>
    <row r="55" spans="1:20" x14ac:dyDescent="0.25">
      <c r="A55" s="51">
        <v>113</v>
      </c>
      <c r="B55" s="35" t="str">
        <f>'Calendrier BG'!T22</f>
        <v>SANO</v>
      </c>
      <c r="C55" s="35" t="str">
        <f>'Calendrier BG'!U22</f>
        <v>STAN 3</v>
      </c>
      <c r="D55" s="71"/>
      <c r="E55" s="252"/>
      <c r="F55" s="252" t="str">
        <f>IF(D55&lt;&gt;"",IF(D55&gt;E55,B55,IF(D55&lt;E55,C55,"nul")),"")</f>
        <v/>
      </c>
      <c r="G55" s="252" t="str">
        <f>IF(E55&lt;&gt;"",IF(E55&lt;D55,C55,IF(E55&gt;D55,B55,"nul")),"")</f>
        <v/>
      </c>
      <c r="H55" s="1"/>
      <c r="I55" s="255" t="e">
        <f>RANK(T55,$T$4:$T$8)</f>
        <v>#N/A</v>
      </c>
      <c r="J55" s="50" t="s">
        <v>41</v>
      </c>
      <c r="K55" s="252" t="s">
        <v>241</v>
      </c>
      <c r="L55" s="252">
        <f>COUNT(D55,D57,D60,D62,D65,D67,D70,D72)</f>
        <v>0</v>
      </c>
      <c r="M55" s="252">
        <f>COUNTIF($F$3:$F$37,#REF!)</f>
        <v>0</v>
      </c>
      <c r="N55" s="252">
        <f t="shared" ref="N55:N59" si="16">L55-M55-O55</f>
        <v>0</v>
      </c>
      <c r="O55" s="252">
        <f>COUNTIF(G54:G88,#REF!)</f>
        <v>0</v>
      </c>
      <c r="P55" s="71">
        <f>SUM(D55,E57,D60,E62,E65,D67,E70,D72)</f>
        <v>0</v>
      </c>
      <c r="Q55" s="71">
        <f>SUM(E55,D57,E60,D62,D65,E67,D70,E72)</f>
        <v>0</v>
      </c>
      <c r="R55" s="71">
        <f>P55-Q55</f>
        <v>0</v>
      </c>
      <c r="S55" s="252">
        <f>M55*4+N55*2+O55*1</f>
        <v>0</v>
      </c>
      <c r="T55" s="74">
        <f>SUM(S55*1000000+R55*10000+P55*100+L55*10)</f>
        <v>0</v>
      </c>
    </row>
    <row r="56" spans="1:20" x14ac:dyDescent="0.25">
      <c r="A56" s="51">
        <v>114</v>
      </c>
      <c r="B56" s="35" t="str">
        <f>'Calendrier BG'!T23</f>
        <v>BND</v>
      </c>
      <c r="C56" s="35" t="str">
        <f>'Calendrier BG'!U23</f>
        <v>FEN 2</v>
      </c>
      <c r="D56" s="71"/>
      <c r="E56" s="252"/>
      <c r="F56" s="252" t="str">
        <f t="shared" ref="F56:F74" si="17">IF(D56&lt;&gt;"",IF(D56&gt;E56,B56,IF(D56&lt;E56,C56,"nul")),"")</f>
        <v/>
      </c>
      <c r="G56" s="252" t="str">
        <f t="shared" ref="G56:G74" si="18">IF(E56&lt;&gt;"",IF(E56&lt;D56,C56,IF(E56&gt;D56,B56,"nul")),"")</f>
        <v/>
      </c>
      <c r="H56" s="1"/>
      <c r="I56" s="255" t="e">
        <f>RANK(T56,$T$4:$T$8)</f>
        <v>#N/A</v>
      </c>
      <c r="J56" s="50" t="s">
        <v>152</v>
      </c>
      <c r="K56" s="252" t="s">
        <v>230</v>
      </c>
      <c r="L56" s="252">
        <f>COUNT(D55,D58,D61,D64,D65,D68,D71,D74)</f>
        <v>0</v>
      </c>
      <c r="M56" s="252">
        <f>COUNTIF($F$3:$F$37,#REF!)</f>
        <v>0</v>
      </c>
      <c r="N56" s="252">
        <f t="shared" si="16"/>
        <v>0</v>
      </c>
      <c r="O56" s="252">
        <f>COUNTIF(G54:G89,#REF!)</f>
        <v>0</v>
      </c>
      <c r="P56" s="71">
        <f>SUM(E55,D58,D61,E64,D65,E68,E71,D74)</f>
        <v>0</v>
      </c>
      <c r="Q56" s="71">
        <f>SUM(D55,E58,E61,D64,E65,D68,D71,E74)</f>
        <v>0</v>
      </c>
      <c r="R56" s="71">
        <f t="shared" ref="R56" si="19">P56-Q56</f>
        <v>0</v>
      </c>
      <c r="S56" s="252">
        <f t="shared" ref="S56:S59" si="20">M56*4+N56*2+O56*1</f>
        <v>0</v>
      </c>
      <c r="T56" s="74">
        <f t="shared" ref="T56:T59" si="21">SUM(S56*1000000+R56*10000+P56*100+L56*10)</f>
        <v>0</v>
      </c>
    </row>
    <row r="57" spans="1:20" x14ac:dyDescent="0.25">
      <c r="A57" s="51">
        <v>115</v>
      </c>
      <c r="B57" s="35" t="str">
        <f>'Calendrier BG'!T24</f>
        <v>SJL 3</v>
      </c>
      <c r="C57" s="35" t="str">
        <f>'Calendrier BG'!U24</f>
        <v>SANO</v>
      </c>
      <c r="D57" s="71"/>
      <c r="E57" s="252"/>
      <c r="F57" s="252" t="str">
        <f t="shared" si="17"/>
        <v/>
      </c>
      <c r="G57" s="252" t="str">
        <f t="shared" si="18"/>
        <v/>
      </c>
      <c r="H57" s="1"/>
      <c r="I57" s="255" t="e">
        <f>RANK(T57,$T$4:$T$8)</f>
        <v>#N/A</v>
      </c>
      <c r="J57" s="50" t="s">
        <v>14</v>
      </c>
      <c r="K57" s="252" t="s">
        <v>162</v>
      </c>
      <c r="L57" s="252">
        <f>COUNT(D56,D58,D60,D63,D66,D68,D70,D73)</f>
        <v>0</v>
      </c>
      <c r="M57" s="252">
        <f>COUNTIF($F$3:$F$37,#REF!)</f>
        <v>0</v>
      </c>
      <c r="N57" s="252">
        <f t="shared" si="16"/>
        <v>0</v>
      </c>
      <c r="O57" s="252">
        <f>COUNTIF(G54:G90,#REF!)</f>
        <v>0</v>
      </c>
      <c r="P57" s="71">
        <f>SUM(D56,E58,E60,D63,E66,D68,D70,E73)</f>
        <v>0</v>
      </c>
      <c r="Q57" s="71">
        <f>SUM(E56,D58,D60,E63,D66,E68,E70,D73)</f>
        <v>0</v>
      </c>
      <c r="R57" s="71">
        <f>P57-Q57</f>
        <v>0</v>
      </c>
      <c r="S57" s="252">
        <f t="shared" si="20"/>
        <v>0</v>
      </c>
      <c r="T57" s="74">
        <f t="shared" si="21"/>
        <v>0</v>
      </c>
    </row>
    <row r="58" spans="1:20" x14ac:dyDescent="0.25">
      <c r="A58" s="51">
        <v>116</v>
      </c>
      <c r="B58" s="35" t="str">
        <f>'Calendrier BG'!T25</f>
        <v>STAN 3</v>
      </c>
      <c r="C58" s="35" t="str">
        <f>'Calendrier BG'!U25</f>
        <v>BND</v>
      </c>
      <c r="D58" s="71"/>
      <c r="E58" s="252"/>
      <c r="F58" s="252" t="str">
        <f t="shared" si="17"/>
        <v/>
      </c>
      <c r="G58" s="252" t="str">
        <f t="shared" si="18"/>
        <v/>
      </c>
      <c r="H58" s="1"/>
      <c r="I58" s="255" t="e">
        <f>RANK(T58,$T$4:$T$8)</f>
        <v>#N/A</v>
      </c>
      <c r="J58" s="50" t="s">
        <v>130</v>
      </c>
      <c r="K58" s="252" t="s">
        <v>242</v>
      </c>
      <c r="L58" s="252">
        <f>COUNT(D56,D59,D62,D64,D66,D69,D72,D74)</f>
        <v>0</v>
      </c>
      <c r="M58" s="252">
        <f>COUNTIF($F$3:$F$37,#REF!)</f>
        <v>0</v>
      </c>
      <c r="N58" s="252">
        <f t="shared" si="16"/>
        <v>0</v>
      </c>
      <c r="O58" s="252">
        <f>COUNTIF(G54:G91,#REF!)</f>
        <v>0</v>
      </c>
      <c r="P58" s="71">
        <f>SUM(E56,E59,D62,D64,D66,D69,E72,E74)</f>
        <v>0</v>
      </c>
      <c r="Q58" s="71">
        <f>SUM(D56,D59,E62,E64,E66,E69,D72,D74)</f>
        <v>0</v>
      </c>
      <c r="R58" s="71">
        <f t="shared" ref="R58:R59" si="22">P58-Q58</f>
        <v>0</v>
      </c>
      <c r="S58" s="252">
        <f t="shared" si="20"/>
        <v>0</v>
      </c>
      <c r="T58" s="74">
        <f t="shared" si="21"/>
        <v>0</v>
      </c>
    </row>
    <row r="59" spans="1:20" x14ac:dyDescent="0.25">
      <c r="A59" s="51">
        <v>117</v>
      </c>
      <c r="B59" s="35" t="str">
        <f>'Calendrier BG'!T26</f>
        <v>SJL 3</v>
      </c>
      <c r="C59" s="35" t="str">
        <f>'Calendrier BG'!U26</f>
        <v>FEN 2</v>
      </c>
      <c r="D59" s="71"/>
      <c r="E59" s="252"/>
      <c r="F59" s="252" t="str">
        <f t="shared" si="17"/>
        <v/>
      </c>
      <c r="G59" s="252" t="str">
        <f t="shared" si="18"/>
        <v/>
      </c>
      <c r="H59" s="1"/>
      <c r="I59" s="255" t="e">
        <f>RANK(T59,$T$4:$T$8)</f>
        <v>#N/A</v>
      </c>
      <c r="J59" s="50" t="s">
        <v>154</v>
      </c>
      <c r="K59" s="252" t="s">
        <v>231</v>
      </c>
      <c r="L59" s="252">
        <f>COUNT(D57,D61,D63,D67,D69,D71,D73,D59)</f>
        <v>0</v>
      </c>
      <c r="M59" s="252">
        <f>COUNTIF($F$3:$F$37,#REF!)</f>
        <v>0</v>
      </c>
      <c r="N59" s="252">
        <f t="shared" si="16"/>
        <v>0</v>
      </c>
      <c r="O59" s="252">
        <f>COUNTIF(G54:G92,#REF!)</f>
        <v>0</v>
      </c>
      <c r="P59" s="71">
        <f>SUM(D57,E61,E63,E67,E69,D71,D73,D59)</f>
        <v>0</v>
      </c>
      <c r="Q59" s="71">
        <f>SUM(E57,D61,D63,D67,D69,E71,E73,E59)</f>
        <v>0</v>
      </c>
      <c r="R59" s="71">
        <f t="shared" si="22"/>
        <v>0</v>
      </c>
      <c r="S59" s="252">
        <f t="shared" si="20"/>
        <v>0</v>
      </c>
      <c r="T59" s="74">
        <f t="shared" si="21"/>
        <v>0</v>
      </c>
    </row>
    <row r="60" spans="1:20" x14ac:dyDescent="0.25">
      <c r="A60" s="51">
        <v>118</v>
      </c>
      <c r="B60" s="35" t="str">
        <f>'Calendrier BG'!T27</f>
        <v>SANO</v>
      </c>
      <c r="C60" s="35" t="str">
        <f>'Calendrier BG'!U27</f>
        <v>BND</v>
      </c>
      <c r="D60" s="71"/>
      <c r="E60" s="252"/>
      <c r="F60" s="252" t="str">
        <f t="shared" si="17"/>
        <v/>
      </c>
      <c r="G60" s="252" t="str">
        <f t="shared" si="18"/>
        <v/>
      </c>
      <c r="H60" s="1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</row>
    <row r="61" spans="1:20" x14ac:dyDescent="0.25">
      <c r="A61" s="51">
        <v>119</v>
      </c>
      <c r="B61" s="35" t="str">
        <f>'Calendrier BG'!T28</f>
        <v>STAN 3</v>
      </c>
      <c r="C61" s="35" t="str">
        <f>'Calendrier BG'!U28</f>
        <v>SJL 3</v>
      </c>
      <c r="D61" s="71"/>
      <c r="E61" s="252"/>
      <c r="F61" s="252" t="str">
        <f t="shared" si="17"/>
        <v/>
      </c>
      <c r="G61" s="252" t="str">
        <f t="shared" si="18"/>
        <v/>
      </c>
      <c r="H61" s="1"/>
      <c r="I61" s="75" t="s">
        <v>45</v>
      </c>
      <c r="J61" s="75" t="s">
        <v>8</v>
      </c>
      <c r="K61" s="75" t="s">
        <v>120</v>
      </c>
      <c r="L61" s="75" t="s">
        <v>121</v>
      </c>
      <c r="M61" s="75" t="s">
        <v>122</v>
      </c>
      <c r="N61" s="75" t="s">
        <v>123</v>
      </c>
      <c r="O61" s="75" t="s">
        <v>124</v>
      </c>
      <c r="P61" s="75" t="s">
        <v>126</v>
      </c>
      <c r="Q61" s="75" t="s">
        <v>127</v>
      </c>
      <c r="R61" s="75" t="s">
        <v>128</v>
      </c>
      <c r="S61" s="75" t="s">
        <v>125</v>
      </c>
      <c r="T61" s="255"/>
    </row>
    <row r="62" spans="1:20" x14ac:dyDescent="0.25">
      <c r="A62" s="51">
        <v>120</v>
      </c>
      <c r="B62" s="35" t="str">
        <f>'Calendrier BG'!T29</f>
        <v>FEN 2</v>
      </c>
      <c r="C62" s="35" t="str">
        <f>'Calendrier BG'!U29</f>
        <v>SANO</v>
      </c>
      <c r="D62" s="71"/>
      <c r="E62" s="252"/>
      <c r="F62" s="252" t="str">
        <f t="shared" si="17"/>
        <v/>
      </c>
      <c r="G62" s="252" t="str">
        <f t="shared" si="18"/>
        <v/>
      </c>
      <c r="H62" s="1"/>
      <c r="I62" s="252">
        <v>1</v>
      </c>
      <c r="J62" s="253" t="e">
        <f>VLOOKUP($I62,$I$54:$S$59,COLUMNS($J61:J61)+1,FALSE)</f>
        <v>#N/A</v>
      </c>
      <c r="K62" s="117" t="e">
        <f>VLOOKUP($I62,$I$54:$S$59,COLUMNS($J61:K61)+1,FALSE)</f>
        <v>#N/A</v>
      </c>
      <c r="L62" s="117" t="e">
        <f>VLOOKUP($I62,$I$54:$S$59,COLUMNS($J61:L61)+1,FALSE)</f>
        <v>#N/A</v>
      </c>
      <c r="M62" s="117" t="e">
        <f>VLOOKUP($I62,$I$54:$S$59,COLUMNS($J61:M61)+1,FALSE)</f>
        <v>#N/A</v>
      </c>
      <c r="N62" s="117" t="e">
        <f>VLOOKUP($I62,$I$54:$S$59,COLUMNS($J61:N61)+1,FALSE)</f>
        <v>#N/A</v>
      </c>
      <c r="O62" s="117" t="e">
        <f>VLOOKUP($I62,$I$54:$S$59,COLUMNS($J61:O61)+1,FALSE)</f>
        <v>#N/A</v>
      </c>
      <c r="P62" s="117" t="e">
        <f>VLOOKUP($I62,$I$54:$S$59,COLUMNS($J61:P61)+1,FALSE)</f>
        <v>#N/A</v>
      </c>
      <c r="Q62" s="117" t="e">
        <f>VLOOKUP($I62,$I$54:$S$59,COLUMNS($J61:Q61)+1,FALSE)</f>
        <v>#N/A</v>
      </c>
      <c r="R62" s="117" t="e">
        <f>VLOOKUP($I62,$I$54:$S$59,COLUMNS($J61:R61)+1,FALSE)</f>
        <v>#N/A</v>
      </c>
      <c r="S62" s="117" t="e">
        <f>VLOOKUP($I62,$I$54:$S$59,COLUMNS($J61:S61)+1,FALSE)</f>
        <v>#N/A</v>
      </c>
      <c r="T62" s="255"/>
    </row>
    <row r="63" spans="1:20" x14ac:dyDescent="0.25">
      <c r="A63" s="51">
        <v>121</v>
      </c>
      <c r="B63" s="35" t="str">
        <f>'Calendrier BG'!T30</f>
        <v>BND</v>
      </c>
      <c r="C63" s="35" t="str">
        <f>'Calendrier BG'!U30</f>
        <v>SJL 3</v>
      </c>
      <c r="D63" s="71"/>
      <c r="E63" s="252"/>
      <c r="F63" s="252" t="str">
        <f t="shared" si="17"/>
        <v/>
      </c>
      <c r="G63" s="252" t="str">
        <f t="shared" si="18"/>
        <v/>
      </c>
      <c r="H63" s="1"/>
      <c r="I63" s="252">
        <v>2</v>
      </c>
      <c r="J63" s="253" t="e">
        <f>VLOOKUP($I63,$I$54:$S$59,COLUMNS($J62:J62)+1,FALSE)</f>
        <v>#N/A</v>
      </c>
      <c r="K63" s="117" t="e">
        <f>VLOOKUP($I63,$I$54:$S$59,COLUMNS($J62:K62)+1,FALSE)</f>
        <v>#N/A</v>
      </c>
      <c r="L63" s="117" t="e">
        <f>VLOOKUP($I63,$I$54:$S$59,COLUMNS($J62:L62)+1,FALSE)</f>
        <v>#N/A</v>
      </c>
      <c r="M63" s="117" t="e">
        <f>VLOOKUP($I63,$I$54:$S$59,COLUMNS($J62:M62)+1,FALSE)</f>
        <v>#N/A</v>
      </c>
      <c r="N63" s="117" t="e">
        <f>VLOOKUP($I63,$I$54:$S$59,COLUMNS($J62:N62)+1,FALSE)</f>
        <v>#N/A</v>
      </c>
      <c r="O63" s="117" t="e">
        <f>VLOOKUP($I63,$I$54:$S$59,COLUMNS($J62:O62)+1,FALSE)</f>
        <v>#N/A</v>
      </c>
      <c r="P63" s="117" t="e">
        <f>VLOOKUP($I63,$I$54:$S$59,COLUMNS($J62:P62)+1,FALSE)</f>
        <v>#N/A</v>
      </c>
      <c r="Q63" s="117" t="e">
        <f>VLOOKUP($I63,$I$54:$S$59,COLUMNS($J62:Q62)+1,FALSE)</f>
        <v>#N/A</v>
      </c>
      <c r="R63" s="117" t="e">
        <f>VLOOKUP($I63,$I$54:$S$59,COLUMNS($J62:R62)+1,FALSE)</f>
        <v>#N/A</v>
      </c>
      <c r="S63" s="117" t="e">
        <f>VLOOKUP($I63,$I$54:$S$59,COLUMNS($J62:S62)+1,FALSE)</f>
        <v>#N/A</v>
      </c>
      <c r="T63" s="255"/>
    </row>
    <row r="64" spans="1:20" x14ac:dyDescent="0.25">
      <c r="A64" s="51">
        <v>122</v>
      </c>
      <c r="B64" s="35" t="str">
        <f>'Calendrier BG'!T31</f>
        <v>FEN 2</v>
      </c>
      <c r="C64" s="35" t="str">
        <f>'Calendrier BG'!U31</f>
        <v>STAN 3</v>
      </c>
      <c r="D64" s="71"/>
      <c r="E64" s="252"/>
      <c r="F64" s="252" t="str">
        <f t="shared" si="17"/>
        <v/>
      </c>
      <c r="G64" s="252" t="str">
        <f t="shared" si="18"/>
        <v/>
      </c>
      <c r="H64" s="1"/>
      <c r="I64" s="252">
        <v>3</v>
      </c>
      <c r="J64" s="253" t="e">
        <f>VLOOKUP($I64,$I$54:$S$59,COLUMNS($J63:J63)+1,FALSE)</f>
        <v>#N/A</v>
      </c>
      <c r="K64" s="117" t="e">
        <f>VLOOKUP($I64,$I$54:$S$59,COLUMNS($J63:K63)+1,FALSE)</f>
        <v>#N/A</v>
      </c>
      <c r="L64" s="117" t="e">
        <f>VLOOKUP($I64,$I$54:$S$59,COLUMNS($J63:L63)+1,FALSE)</f>
        <v>#N/A</v>
      </c>
      <c r="M64" s="117" t="e">
        <f>VLOOKUP($I64,$I$54:$S$59,COLUMNS($J63:M63)+1,FALSE)</f>
        <v>#N/A</v>
      </c>
      <c r="N64" s="117" t="e">
        <f>VLOOKUP($I64,$I$54:$S$59,COLUMNS($J63:N63)+1,FALSE)</f>
        <v>#N/A</v>
      </c>
      <c r="O64" s="117" t="e">
        <f>VLOOKUP($I64,$I$54:$S$59,COLUMNS($J63:O63)+1,FALSE)</f>
        <v>#N/A</v>
      </c>
      <c r="P64" s="117" t="e">
        <f>VLOOKUP($I64,$I$54:$S$59,COLUMNS($J63:P63)+1,FALSE)</f>
        <v>#N/A</v>
      </c>
      <c r="Q64" s="117" t="e">
        <f>VLOOKUP($I64,$I$54:$S$59,COLUMNS($J63:Q63)+1,FALSE)</f>
        <v>#N/A</v>
      </c>
      <c r="R64" s="117" t="e">
        <f>VLOOKUP($I64,$I$54:$S$59,COLUMNS($J63:R63)+1,FALSE)</f>
        <v>#N/A</v>
      </c>
      <c r="S64" s="117" t="e">
        <f>VLOOKUP($I64,$I$54:$S$59,COLUMNS($J63:S63)+1,FALSE)</f>
        <v>#N/A</v>
      </c>
      <c r="T64" s="255"/>
    </row>
    <row r="65" spans="1:20" x14ac:dyDescent="0.25">
      <c r="A65" s="51">
        <v>123</v>
      </c>
      <c r="B65" s="35" t="str">
        <f>'Calendrier BG'!T32</f>
        <v>STAN 3</v>
      </c>
      <c r="C65" s="35" t="str">
        <f>'Calendrier BG'!U32</f>
        <v>SANO</v>
      </c>
      <c r="D65" s="204"/>
      <c r="E65" s="117"/>
      <c r="F65" s="252" t="str">
        <f t="shared" si="17"/>
        <v/>
      </c>
      <c r="G65" s="252" t="str">
        <f t="shared" si="18"/>
        <v/>
      </c>
      <c r="H65" s="1"/>
      <c r="I65" s="252">
        <v>4</v>
      </c>
      <c r="J65" s="253" t="e">
        <f>VLOOKUP($I65,$I$54:$S$59,COLUMNS($J64:J64)+1,FALSE)</f>
        <v>#N/A</v>
      </c>
      <c r="K65" s="117" t="e">
        <f>VLOOKUP($I65,$I$54:$S$59,COLUMNS($J64:K64)+1,FALSE)</f>
        <v>#N/A</v>
      </c>
      <c r="L65" s="117" t="e">
        <f>VLOOKUP($I65,$I$54:$S$59,COLUMNS($J64:L64)+1,FALSE)</f>
        <v>#N/A</v>
      </c>
      <c r="M65" s="117" t="e">
        <f>VLOOKUP($I65,$I$54:$S$59,COLUMNS($J64:M64)+1,FALSE)</f>
        <v>#N/A</v>
      </c>
      <c r="N65" s="117" t="e">
        <f>VLOOKUP($I65,$I$54:$S$59,COLUMNS($J64:N64)+1,FALSE)</f>
        <v>#N/A</v>
      </c>
      <c r="O65" s="117" t="e">
        <f>VLOOKUP($I65,$I$54:$S$59,COLUMNS($J64:O64)+1,FALSE)</f>
        <v>#N/A</v>
      </c>
      <c r="P65" s="117" t="e">
        <f>VLOOKUP($I65,$I$54:$S$59,COLUMNS($J64:P64)+1,FALSE)</f>
        <v>#N/A</v>
      </c>
      <c r="Q65" s="117" t="e">
        <f>VLOOKUP($I65,$I$54:$S$59,COLUMNS($J64:Q64)+1,FALSE)</f>
        <v>#N/A</v>
      </c>
      <c r="R65" s="117" t="e">
        <f>VLOOKUP($I65,$I$54:$S$59,COLUMNS($J64:R64)+1,FALSE)</f>
        <v>#N/A</v>
      </c>
      <c r="S65" s="117" t="e">
        <f>VLOOKUP($I65,$I$54:$S$59,COLUMNS($J64:S64)+1,FALSE)</f>
        <v>#N/A</v>
      </c>
      <c r="T65" s="255"/>
    </row>
    <row r="66" spans="1:20" x14ac:dyDescent="0.25">
      <c r="A66" s="51">
        <v>124</v>
      </c>
      <c r="B66" s="35" t="str">
        <f>'Calendrier BG'!T33</f>
        <v>FEN 2</v>
      </c>
      <c r="C66" s="35" t="str">
        <f>'Calendrier BG'!U33</f>
        <v>BND</v>
      </c>
      <c r="D66" s="71"/>
      <c r="E66" s="252"/>
      <c r="F66" s="252" t="str">
        <f t="shared" si="17"/>
        <v/>
      </c>
      <c r="G66" s="252" t="str">
        <f t="shared" si="18"/>
        <v/>
      </c>
      <c r="H66" s="1"/>
      <c r="I66" s="252">
        <v>5</v>
      </c>
      <c r="J66" s="253" t="e">
        <f>VLOOKUP($I66,$I$54:$S$59,COLUMNS($J65:J65)+1,FALSE)</f>
        <v>#N/A</v>
      </c>
      <c r="K66" s="117" t="e">
        <f>VLOOKUP($I66,$I$54:$S$59,COLUMNS($J65:K65)+1,FALSE)</f>
        <v>#N/A</v>
      </c>
      <c r="L66" s="117" t="e">
        <f>VLOOKUP($I66,$I$54:$S$59,COLUMNS($J65:L65)+1,FALSE)</f>
        <v>#N/A</v>
      </c>
      <c r="M66" s="117" t="e">
        <f>VLOOKUP($I66,$I$54:$S$59,COLUMNS($J65:M65)+1,FALSE)</f>
        <v>#N/A</v>
      </c>
      <c r="N66" s="117" t="e">
        <f>VLOOKUP($I66,$I$54:$S$59,COLUMNS($J65:N65)+1,FALSE)</f>
        <v>#N/A</v>
      </c>
      <c r="O66" s="117" t="e">
        <f>VLOOKUP($I66,$I$54:$S$59,COLUMNS($J65:O65)+1,FALSE)</f>
        <v>#N/A</v>
      </c>
      <c r="P66" s="117" t="e">
        <f>VLOOKUP($I66,$I$54:$S$59,COLUMNS($J65:P65)+1,FALSE)</f>
        <v>#N/A</v>
      </c>
      <c r="Q66" s="117" t="e">
        <f>VLOOKUP($I66,$I$54:$S$59,COLUMNS($J65:Q65)+1,FALSE)</f>
        <v>#N/A</v>
      </c>
      <c r="R66" s="117" t="e">
        <f>VLOOKUP($I66,$I$54:$S$59,COLUMNS($J65:R65)+1,FALSE)</f>
        <v>#N/A</v>
      </c>
      <c r="S66" s="117" t="e">
        <f>VLOOKUP($I66,$I$54:$S$59,COLUMNS($J65:S65)+1,FALSE)</f>
        <v>#N/A</v>
      </c>
      <c r="T66" s="255"/>
    </row>
    <row r="67" spans="1:20" x14ac:dyDescent="0.25">
      <c r="A67" s="51">
        <v>125</v>
      </c>
      <c r="B67" s="35" t="str">
        <f>'Calendrier BG'!T34</f>
        <v>SANO</v>
      </c>
      <c r="C67" s="35" t="str">
        <f>'Calendrier BG'!U34</f>
        <v>SJL 3</v>
      </c>
      <c r="D67" s="71"/>
      <c r="E67" s="252"/>
      <c r="F67" s="252" t="str">
        <f t="shared" si="17"/>
        <v/>
      </c>
      <c r="G67" s="252" t="str">
        <f t="shared" si="18"/>
        <v/>
      </c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255"/>
    </row>
    <row r="68" spans="1:20" x14ac:dyDescent="0.25">
      <c r="A68" s="51">
        <v>126</v>
      </c>
      <c r="B68" s="35" t="str">
        <f>'Calendrier BG'!T35</f>
        <v>BND</v>
      </c>
      <c r="C68" s="35" t="str">
        <f>'Calendrier BG'!U35</f>
        <v>STAN 3</v>
      </c>
      <c r="D68" s="71"/>
      <c r="E68" s="252"/>
      <c r="F68" s="252" t="str">
        <f t="shared" si="17"/>
        <v/>
      </c>
      <c r="G68" s="252" t="str">
        <f t="shared" si="18"/>
        <v/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x14ac:dyDescent="0.25">
      <c r="A69" s="51">
        <v>127</v>
      </c>
      <c r="B69" s="35" t="str">
        <f>'Calendrier BG'!T36</f>
        <v>FEN 2</v>
      </c>
      <c r="C69" s="35" t="str">
        <f>'Calendrier BG'!U36</f>
        <v>SJL 3</v>
      </c>
      <c r="D69" s="71"/>
      <c r="E69" s="252"/>
      <c r="F69" s="252" t="str">
        <f t="shared" si="17"/>
        <v/>
      </c>
      <c r="G69" s="252" t="str">
        <f t="shared" si="18"/>
        <v/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x14ac:dyDescent="0.25">
      <c r="A70" s="51">
        <v>128</v>
      </c>
      <c r="B70" s="35" t="str">
        <f>'Calendrier BG'!T37</f>
        <v>BND</v>
      </c>
      <c r="C70" s="35" t="str">
        <f>'Calendrier BG'!U37</f>
        <v>SANO</v>
      </c>
      <c r="D70" s="71"/>
      <c r="E70" s="252"/>
      <c r="F70" s="252" t="str">
        <f t="shared" si="17"/>
        <v/>
      </c>
      <c r="G70" s="252" t="str">
        <f t="shared" si="18"/>
        <v/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x14ac:dyDescent="0.25">
      <c r="A71" s="51">
        <v>129</v>
      </c>
      <c r="B71" s="35" t="str">
        <f>'Calendrier BG'!T38</f>
        <v>SJL 3</v>
      </c>
      <c r="C71" s="35" t="str">
        <f>'Calendrier BG'!U38</f>
        <v>STAN 3</v>
      </c>
      <c r="D71" s="71"/>
      <c r="E71" s="252"/>
      <c r="F71" s="252" t="str">
        <f t="shared" si="17"/>
        <v/>
      </c>
      <c r="G71" s="252" t="str">
        <f t="shared" si="18"/>
        <v/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x14ac:dyDescent="0.25">
      <c r="A72" s="51">
        <v>130</v>
      </c>
      <c r="B72" s="35" t="str">
        <f>'Calendrier BG'!T39</f>
        <v>SANO</v>
      </c>
      <c r="C72" s="35" t="str">
        <f>'Calendrier BG'!U39</f>
        <v>FEN 2</v>
      </c>
      <c r="D72" s="71"/>
      <c r="E72" s="252"/>
      <c r="F72" s="252" t="str">
        <f t="shared" si="17"/>
        <v/>
      </c>
      <c r="G72" s="252" t="str">
        <f t="shared" si="18"/>
        <v/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x14ac:dyDescent="0.25">
      <c r="A73" s="51">
        <v>131</v>
      </c>
      <c r="B73" s="35" t="str">
        <f>'Calendrier BG'!T40</f>
        <v>SJL 3</v>
      </c>
      <c r="C73" s="35" t="str">
        <f>'Calendrier BG'!U40</f>
        <v>BND</v>
      </c>
      <c r="D73" s="71"/>
      <c r="E73" s="252"/>
      <c r="F73" s="252" t="str">
        <f t="shared" si="17"/>
        <v/>
      </c>
      <c r="G73" s="252" t="str">
        <f t="shared" si="18"/>
        <v/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74"/>
    </row>
    <row r="74" spans="1:20" x14ac:dyDescent="0.25">
      <c r="A74" s="51">
        <v>132</v>
      </c>
      <c r="B74" s="35" t="str">
        <f>'Calendrier BG'!T41</f>
        <v>STAN 3</v>
      </c>
      <c r="C74" s="35" t="str">
        <f>'Calendrier BG'!U41</f>
        <v>FEN 2</v>
      </c>
      <c r="D74" s="71"/>
      <c r="E74" s="252"/>
      <c r="F74" s="252" t="str">
        <f t="shared" si="17"/>
        <v/>
      </c>
      <c r="G74" s="252" t="str">
        <f t="shared" si="18"/>
        <v/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x14ac:dyDescent="0.25">
      <c r="A77" s="349" t="s">
        <v>257</v>
      </c>
      <c r="B77" s="349"/>
      <c r="C77" s="349"/>
      <c r="D77" s="349"/>
      <c r="E77" s="349"/>
      <c r="F77" s="349"/>
      <c r="G77" s="349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x14ac:dyDescent="0.25">
      <c r="A78" s="349"/>
      <c r="B78" s="349"/>
      <c r="C78" s="349"/>
      <c r="D78" s="349"/>
      <c r="E78" s="349"/>
      <c r="F78" s="349"/>
      <c r="G78" s="349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x14ac:dyDescent="0.25">
      <c r="A79" s="37" t="s">
        <v>6</v>
      </c>
      <c r="B79" s="361" t="s">
        <v>7</v>
      </c>
      <c r="C79" s="362"/>
      <c r="D79" s="348" t="s">
        <v>117</v>
      </c>
      <c r="E79" s="360"/>
      <c r="F79" s="252" t="s">
        <v>118</v>
      </c>
      <c r="G79" s="252" t="s">
        <v>119</v>
      </c>
      <c r="H79" s="1"/>
      <c r="I79" s="255"/>
      <c r="J79" s="252" t="s">
        <v>8</v>
      </c>
      <c r="K79" s="252" t="s">
        <v>120</v>
      </c>
      <c r="L79" s="252" t="s">
        <v>121</v>
      </c>
      <c r="M79" s="252" t="s">
        <v>122</v>
      </c>
      <c r="N79" s="252" t="s">
        <v>123</v>
      </c>
      <c r="O79" s="252" t="s">
        <v>124</v>
      </c>
      <c r="P79" s="252" t="s">
        <v>126</v>
      </c>
      <c r="Q79" s="252" t="s">
        <v>127</v>
      </c>
      <c r="R79" s="252" t="s">
        <v>128</v>
      </c>
      <c r="S79" s="252" t="s">
        <v>125</v>
      </c>
      <c r="T79" s="1"/>
    </row>
    <row r="80" spans="1:20" x14ac:dyDescent="0.25">
      <c r="A80" s="205">
        <v>133</v>
      </c>
      <c r="B80" s="35" t="str">
        <f>'Calendrier BG'!Z22</f>
        <v>STAN 4</v>
      </c>
      <c r="C80" s="35" t="str">
        <f>'Calendrier BG'!AA22</f>
        <v>ASVP</v>
      </c>
      <c r="D80" s="71"/>
      <c r="E80" s="252"/>
      <c r="F80" s="252" t="str">
        <f>IF(D80&lt;&gt;"",IF(D80&gt;E80,B80,IF(D80&lt;E80,C80,"nul")),"")</f>
        <v/>
      </c>
      <c r="G80" s="252" t="str">
        <f>IF(E80&lt;&gt;"",IF(E80&lt;D80,C80,IF(E80&gt;D80,B80,"nul")),"")</f>
        <v/>
      </c>
      <c r="H80" s="1"/>
      <c r="I80" s="255" t="e">
        <f>RANK(T80,$T$29:$T$33)</f>
        <v>#N/A</v>
      </c>
      <c r="J80" s="148" t="s">
        <v>191</v>
      </c>
      <c r="K80" s="252" t="s">
        <v>164</v>
      </c>
      <c r="L80" s="252">
        <f>COUNT(D80,D82,D85,D87,D90,D92,D95,D97)</f>
        <v>0</v>
      </c>
      <c r="M80" s="252">
        <f>COUNTIF($F$29:$F$48,#REF!)</f>
        <v>0</v>
      </c>
      <c r="N80" s="252">
        <f t="shared" ref="N80:N84" si="23">L80-M80-O80</f>
        <v>0</v>
      </c>
      <c r="O80" s="252">
        <f>COUNTIF(G79:G99,#REF!)</f>
        <v>0</v>
      </c>
      <c r="P80" s="71">
        <f>SUM(D80,E82,D85,E87,E90,D92,E95,D97)</f>
        <v>0</v>
      </c>
      <c r="Q80" s="71">
        <f>SUM(E80,D82,E85,D87,D90,E92,D95,E97)</f>
        <v>0</v>
      </c>
      <c r="R80" s="71">
        <f>P80-Q80</f>
        <v>0</v>
      </c>
      <c r="S80" s="252">
        <f>M80*4+N80*2+O80*1</f>
        <v>0</v>
      </c>
      <c r="T80" s="74">
        <f>SUM(S80*1000000+R80*10000+P80*100+L80*10)</f>
        <v>0</v>
      </c>
    </row>
    <row r="81" spans="1:20" x14ac:dyDescent="0.25">
      <c r="A81" s="205">
        <v>134</v>
      </c>
      <c r="B81" s="35" t="str">
        <f>'Calendrier BG'!Z23</f>
        <v>FEN 3</v>
      </c>
      <c r="C81" s="35" t="str">
        <f>'Calendrier BG'!AA23</f>
        <v>JBS 2</v>
      </c>
      <c r="D81" s="71"/>
      <c r="E81" s="252"/>
      <c r="F81" s="252" t="str">
        <f t="shared" ref="F81:F99" si="24">IF(D81&lt;&gt;"",IF(D81&gt;E81,B81,IF(D81&lt;E81,C81,"nul")),"")</f>
        <v/>
      </c>
      <c r="G81" s="252" t="str">
        <f t="shared" ref="G81:G99" si="25">IF(E81&lt;&gt;"",IF(E81&lt;D81,C81,IF(E81&gt;D81,B81,"nul")),"")</f>
        <v/>
      </c>
      <c r="H81" s="1"/>
      <c r="I81" s="255" t="e">
        <f>RANK(T81,$T$29:$T$35)</f>
        <v>#N/A</v>
      </c>
      <c r="J81" s="148" t="s">
        <v>175</v>
      </c>
      <c r="K81" s="252" t="s">
        <v>243</v>
      </c>
      <c r="L81" s="252">
        <f>COUNT(D80,D83,D86,D89,D90,D93,D96,D99)</f>
        <v>0</v>
      </c>
      <c r="M81" s="252">
        <f>COUNTIF($F$29:$F$48,#REF!)</f>
        <v>0</v>
      </c>
      <c r="N81" s="252">
        <f t="shared" si="23"/>
        <v>0</v>
      </c>
      <c r="O81" s="252">
        <f>COUNTIF(G80:G100,#REF!)</f>
        <v>0</v>
      </c>
      <c r="P81" s="71">
        <f>SUM(E80,D83,D86,E89,D90,E93,E96,D99)</f>
        <v>0</v>
      </c>
      <c r="Q81" s="71">
        <f>SUM(D80,E83,E86,D89,E90,D93,D96,E99)</f>
        <v>0</v>
      </c>
      <c r="R81" s="71">
        <f t="shared" ref="R81" si="26">P81-Q81</f>
        <v>0</v>
      </c>
      <c r="S81" s="252">
        <f t="shared" ref="S81:S84" si="27">M81*4+N81*2+O81*1</f>
        <v>0</v>
      </c>
      <c r="T81" s="74">
        <f t="shared" ref="T81:T84" si="28">SUM(S81*1000000+R81*10000+P81*100+L81*10)</f>
        <v>0</v>
      </c>
    </row>
    <row r="82" spans="1:20" x14ac:dyDescent="0.25">
      <c r="A82" s="205">
        <v>135</v>
      </c>
      <c r="B82" s="35" t="str">
        <f>'Calendrier BG'!Z24</f>
        <v>ROC 2</v>
      </c>
      <c r="C82" s="35" t="str">
        <f>'Calendrier BG'!AA24</f>
        <v>STAN 4</v>
      </c>
      <c r="D82" s="71"/>
      <c r="E82" s="252"/>
      <c r="F82" s="252" t="str">
        <f t="shared" si="24"/>
        <v/>
      </c>
      <c r="G82" s="252" t="str">
        <f t="shared" si="25"/>
        <v/>
      </c>
      <c r="H82" s="1"/>
      <c r="I82" s="255" t="e">
        <f>RANK(T82,$T$29:$T$35)</f>
        <v>#N/A</v>
      </c>
      <c r="J82" s="148" t="s">
        <v>153</v>
      </c>
      <c r="K82" s="252" t="s">
        <v>244</v>
      </c>
      <c r="L82" s="252">
        <f>COUNT(D81,D83,D85,D88,D91,D93,D95,D98)</f>
        <v>0</v>
      </c>
      <c r="M82" s="252">
        <f>COUNTIF($F$29:$F$48,#REF!)</f>
        <v>0</v>
      </c>
      <c r="N82" s="252">
        <f t="shared" si="23"/>
        <v>0</v>
      </c>
      <c r="O82" s="252">
        <f>COUNTIF(G81:G101,#REF!)</f>
        <v>0</v>
      </c>
      <c r="P82" s="71">
        <f>SUM(D81,E83,E85,D88,E91,D93,D95,E98)</f>
        <v>0</v>
      </c>
      <c r="Q82" s="71">
        <f>SUM(E81,D83,D85,E88,D91,E93,E95,D98)</f>
        <v>0</v>
      </c>
      <c r="R82" s="71">
        <f>P82-Q82</f>
        <v>0</v>
      </c>
      <c r="S82" s="252">
        <f t="shared" si="27"/>
        <v>0</v>
      </c>
      <c r="T82" s="74">
        <f t="shared" si="28"/>
        <v>0</v>
      </c>
    </row>
    <row r="83" spans="1:20" x14ac:dyDescent="0.25">
      <c r="A83" s="205">
        <v>136</v>
      </c>
      <c r="B83" s="35" t="str">
        <f>'Calendrier BG'!Z25</f>
        <v>ASVP</v>
      </c>
      <c r="C83" s="35" t="str">
        <f>'Calendrier BG'!AA25</f>
        <v>FEN 3</v>
      </c>
      <c r="D83" s="71"/>
      <c r="E83" s="252"/>
      <c r="F83" s="252" t="str">
        <f t="shared" si="24"/>
        <v/>
      </c>
      <c r="G83" s="252" t="str">
        <f t="shared" si="25"/>
        <v/>
      </c>
      <c r="H83" s="1"/>
      <c r="I83" s="255" t="e">
        <f>RANK(T83,$T$29:$T$35)</f>
        <v>#N/A</v>
      </c>
      <c r="J83" s="148" t="s">
        <v>192</v>
      </c>
      <c r="K83" s="252" t="s">
        <v>245</v>
      </c>
      <c r="L83" s="252">
        <f>COUNT(D81,D84,D87,D89,D91,D94,D97,D99)</f>
        <v>0</v>
      </c>
      <c r="M83" s="252">
        <f>COUNTIF($F$29:$F$48,#REF!)</f>
        <v>0</v>
      </c>
      <c r="N83" s="252">
        <f t="shared" si="23"/>
        <v>0</v>
      </c>
      <c r="O83" s="252">
        <f>COUNTIF(G82:G102,#REF!)</f>
        <v>0</v>
      </c>
      <c r="P83" s="71">
        <f>SUM(E81,E84,D87,D89,D91,D94,E97,E99)</f>
        <v>0</v>
      </c>
      <c r="Q83" s="71">
        <f>SUM(D81,D84,E87,E89,E91,E94,D97,D99)</f>
        <v>0</v>
      </c>
      <c r="R83" s="71">
        <f t="shared" ref="R83:R84" si="29">P83-Q83</f>
        <v>0</v>
      </c>
      <c r="S83" s="252">
        <f t="shared" si="27"/>
        <v>0</v>
      </c>
      <c r="T83" s="74">
        <f t="shared" si="28"/>
        <v>0</v>
      </c>
    </row>
    <row r="84" spans="1:20" x14ac:dyDescent="0.25">
      <c r="A84" s="205">
        <v>137</v>
      </c>
      <c r="B84" s="35" t="str">
        <f>'Calendrier BG'!Z26</f>
        <v>ROC 2</v>
      </c>
      <c r="C84" s="35" t="str">
        <f>'Calendrier BG'!AA26</f>
        <v>JBS 2</v>
      </c>
      <c r="D84" s="71"/>
      <c r="E84" s="252"/>
      <c r="F84" s="252" t="str">
        <f t="shared" si="24"/>
        <v/>
      </c>
      <c r="G84" s="252" t="str">
        <f t="shared" si="25"/>
        <v/>
      </c>
      <c r="H84" s="1"/>
      <c r="I84" s="255" t="e">
        <f>RANK(T84,$T$29:$T$35)</f>
        <v>#N/A</v>
      </c>
      <c r="J84" s="254" t="s">
        <v>203</v>
      </c>
      <c r="K84" s="252" t="s">
        <v>246</v>
      </c>
      <c r="L84" s="252">
        <f>COUNT(D82,D86,D88,D92,D94,D96,D98,D84)</f>
        <v>0</v>
      </c>
      <c r="M84" s="252">
        <f>COUNTIF($F$29:$F$48,#REF!)</f>
        <v>0</v>
      </c>
      <c r="N84" s="252">
        <f t="shared" si="23"/>
        <v>0</v>
      </c>
      <c r="O84" s="252">
        <f>COUNTIF(G83:G103,#REF!)</f>
        <v>0</v>
      </c>
      <c r="P84" s="71">
        <f>SUM(D82,E86,E88,E92,E94,D96,D98,D84)</f>
        <v>0</v>
      </c>
      <c r="Q84" s="71">
        <f>SUM(E82,D86,D88,D92,D94,E96,E98,E84)</f>
        <v>0</v>
      </c>
      <c r="R84" s="71">
        <f t="shared" si="29"/>
        <v>0</v>
      </c>
      <c r="S84" s="252">
        <f t="shared" si="27"/>
        <v>0</v>
      </c>
      <c r="T84" s="74">
        <f t="shared" si="28"/>
        <v>0</v>
      </c>
    </row>
    <row r="85" spans="1:20" x14ac:dyDescent="0.25">
      <c r="A85" s="205">
        <v>138</v>
      </c>
      <c r="B85" s="35" t="str">
        <f>'Calendrier BG'!Z27</f>
        <v>STAN 4</v>
      </c>
      <c r="C85" s="35" t="str">
        <f>'Calendrier BG'!AA27</f>
        <v>FEN 3</v>
      </c>
      <c r="D85" s="71"/>
      <c r="E85" s="252"/>
      <c r="F85" s="252" t="str">
        <f t="shared" si="24"/>
        <v/>
      </c>
      <c r="G85" s="252" t="str">
        <f t="shared" si="25"/>
        <v/>
      </c>
      <c r="H85" s="1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74"/>
    </row>
    <row r="86" spans="1:20" x14ac:dyDescent="0.25">
      <c r="A86" s="205">
        <v>139</v>
      </c>
      <c r="B86" s="35" t="str">
        <f>'Calendrier BG'!Z28</f>
        <v>ASVP</v>
      </c>
      <c r="C86" s="35" t="str">
        <f>'Calendrier BG'!AA28</f>
        <v>ROC 2</v>
      </c>
      <c r="D86" s="71"/>
      <c r="E86" s="252"/>
      <c r="F86" s="252" t="str">
        <f t="shared" si="24"/>
        <v/>
      </c>
      <c r="G86" s="252" t="str">
        <f t="shared" si="25"/>
        <v/>
      </c>
      <c r="H86" s="1"/>
      <c r="I86" s="75" t="s">
        <v>45</v>
      </c>
      <c r="J86" s="75" t="s">
        <v>8</v>
      </c>
      <c r="K86" s="75" t="s">
        <v>120</v>
      </c>
      <c r="L86" s="75" t="s">
        <v>121</v>
      </c>
      <c r="M86" s="75" t="s">
        <v>122</v>
      </c>
      <c r="N86" s="75" t="s">
        <v>123</v>
      </c>
      <c r="O86" s="75" t="s">
        <v>124</v>
      </c>
      <c r="P86" s="75" t="s">
        <v>126</v>
      </c>
      <c r="Q86" s="75" t="s">
        <v>127</v>
      </c>
      <c r="R86" s="75" t="s">
        <v>128</v>
      </c>
      <c r="S86" s="75" t="s">
        <v>125</v>
      </c>
      <c r="T86" s="74"/>
    </row>
    <row r="87" spans="1:20" x14ac:dyDescent="0.25">
      <c r="A87" s="205">
        <v>140</v>
      </c>
      <c r="B87" s="35" t="str">
        <f>'Calendrier BG'!Z29</f>
        <v>JBS 2</v>
      </c>
      <c r="C87" s="35" t="str">
        <f>'Calendrier BG'!AA29</f>
        <v>STAN 4</v>
      </c>
      <c r="D87" s="71"/>
      <c r="E87" s="252"/>
      <c r="F87" s="252" t="str">
        <f t="shared" si="24"/>
        <v/>
      </c>
      <c r="G87" s="252" t="str">
        <f t="shared" si="25"/>
        <v/>
      </c>
      <c r="H87" s="1"/>
      <c r="I87" s="252">
        <v>1</v>
      </c>
      <c r="J87" s="254" t="e">
        <f>VLOOKUP($I87,$I$79:$S$84,COLUMNS($J86:J86)+1,FALSE)</f>
        <v>#N/A</v>
      </c>
      <c r="K87" s="117" t="e">
        <f>VLOOKUP($I87,$I$79:$S$84,COLUMNS($J86:K86)+1,FALSE)</f>
        <v>#N/A</v>
      </c>
      <c r="L87" s="117" t="e">
        <f>VLOOKUP($I87,$I$79:$S$84,COLUMNS($J86:L86)+1,FALSE)</f>
        <v>#N/A</v>
      </c>
      <c r="M87" s="117" t="e">
        <f>VLOOKUP($I87,$I$79:$S$84,COLUMNS($J86:M86)+1,FALSE)</f>
        <v>#N/A</v>
      </c>
      <c r="N87" s="117" t="e">
        <f>VLOOKUP($I87,$I$79:$S$84,COLUMNS($J86:N86)+1,FALSE)</f>
        <v>#N/A</v>
      </c>
      <c r="O87" s="117" t="e">
        <f>VLOOKUP($I87,$I$79:$S$84,COLUMNS($J86:O86)+1,FALSE)</f>
        <v>#N/A</v>
      </c>
      <c r="P87" s="117" t="e">
        <f>VLOOKUP($I87,$I$79:$S$84,COLUMNS($J86:P86)+1,FALSE)</f>
        <v>#N/A</v>
      </c>
      <c r="Q87" s="117" t="e">
        <f>VLOOKUP($I87,$I$79:$S$84,COLUMNS($J86:Q86)+1,FALSE)</f>
        <v>#N/A</v>
      </c>
      <c r="R87" s="117" t="e">
        <f>VLOOKUP($I87,$I$79:$S$84,COLUMNS($J86:R86)+1,FALSE)</f>
        <v>#N/A</v>
      </c>
      <c r="S87" s="117" t="e">
        <f>VLOOKUP($I87,$I$79:$S$84,COLUMNS($J86:S86)+1,FALSE)</f>
        <v>#N/A</v>
      </c>
      <c r="T87" s="255"/>
    </row>
    <row r="88" spans="1:20" x14ac:dyDescent="0.25">
      <c r="A88" s="205">
        <v>141</v>
      </c>
      <c r="B88" s="35" t="str">
        <f>'Calendrier BG'!Z30</f>
        <v>FEN 3</v>
      </c>
      <c r="C88" s="35" t="str">
        <f>'Calendrier BG'!AA30</f>
        <v>ROC 2</v>
      </c>
      <c r="D88" s="71"/>
      <c r="E88" s="252"/>
      <c r="F88" s="252" t="str">
        <f t="shared" si="24"/>
        <v/>
      </c>
      <c r="G88" s="252" t="str">
        <f t="shared" si="25"/>
        <v/>
      </c>
      <c r="H88" s="1"/>
      <c r="I88" s="252">
        <v>2</v>
      </c>
      <c r="J88" s="254" t="e">
        <f>VLOOKUP($I88,$I$79:$S$84,COLUMNS($J87:J87)+1,FALSE)</f>
        <v>#N/A</v>
      </c>
      <c r="K88" s="117" t="e">
        <f>VLOOKUP($I88,$I$79:$S$84,COLUMNS($J87:K87)+1,FALSE)</f>
        <v>#N/A</v>
      </c>
      <c r="L88" s="117" t="e">
        <f>VLOOKUP($I88,$I$79:$S$84,COLUMNS($J87:L87)+1,FALSE)</f>
        <v>#N/A</v>
      </c>
      <c r="M88" s="117" t="e">
        <f>VLOOKUP($I88,$I$79:$S$84,COLUMNS($J87:M87)+1,FALSE)</f>
        <v>#N/A</v>
      </c>
      <c r="N88" s="117" t="e">
        <f>VLOOKUP($I88,$I$79:$S$84,COLUMNS($J87:N87)+1,FALSE)</f>
        <v>#N/A</v>
      </c>
      <c r="O88" s="117" t="e">
        <f>VLOOKUP($I88,$I$79:$S$84,COLUMNS($J87:O87)+1,FALSE)</f>
        <v>#N/A</v>
      </c>
      <c r="P88" s="117" t="e">
        <f>VLOOKUP($I88,$I$79:$S$84,COLUMNS($J87:P87)+1,FALSE)</f>
        <v>#N/A</v>
      </c>
      <c r="Q88" s="117" t="e">
        <f>VLOOKUP($I88,$I$79:$S$84,COLUMNS($J87:Q87)+1,FALSE)</f>
        <v>#N/A</v>
      </c>
      <c r="R88" s="117" t="e">
        <f>VLOOKUP($I88,$I$79:$S$84,COLUMNS($J87:R87)+1,FALSE)</f>
        <v>#N/A</v>
      </c>
      <c r="S88" s="117" t="e">
        <f>VLOOKUP($I88,$I$79:$S$84,COLUMNS($J87:S87)+1,FALSE)</f>
        <v>#N/A</v>
      </c>
      <c r="T88" s="255"/>
    </row>
    <row r="89" spans="1:20" x14ac:dyDescent="0.25">
      <c r="A89" s="205">
        <v>142</v>
      </c>
      <c r="B89" s="35" t="str">
        <f>'Calendrier BG'!Z31</f>
        <v>JBS 2</v>
      </c>
      <c r="C89" s="35" t="str">
        <f>'Calendrier BG'!AA31</f>
        <v>ASVP</v>
      </c>
      <c r="D89" s="71"/>
      <c r="E89" s="252"/>
      <c r="F89" s="252" t="str">
        <f t="shared" si="24"/>
        <v/>
      </c>
      <c r="G89" s="252" t="str">
        <f t="shared" si="25"/>
        <v/>
      </c>
      <c r="H89" s="1"/>
      <c r="I89" s="252">
        <v>3</v>
      </c>
      <c r="J89" s="254" t="e">
        <f>VLOOKUP($I89,$I$79:$S$84,COLUMNS($J88:J88)+1,FALSE)</f>
        <v>#N/A</v>
      </c>
      <c r="K89" s="117" t="e">
        <f>VLOOKUP($I89,$I$79:$S$84,COLUMNS($J88:K88)+1,FALSE)</f>
        <v>#N/A</v>
      </c>
      <c r="L89" s="117" t="e">
        <f>VLOOKUP($I89,$I$79:$S$84,COLUMNS($J88:L88)+1,FALSE)</f>
        <v>#N/A</v>
      </c>
      <c r="M89" s="117" t="e">
        <f>VLOOKUP($I89,$I$79:$S$84,COLUMNS($J88:M88)+1,FALSE)</f>
        <v>#N/A</v>
      </c>
      <c r="N89" s="117" t="e">
        <f>VLOOKUP($I89,$I$79:$S$84,COLUMNS($J88:N88)+1,FALSE)</f>
        <v>#N/A</v>
      </c>
      <c r="O89" s="117" t="e">
        <f>VLOOKUP($I89,$I$79:$S$84,COLUMNS($J88:O88)+1,FALSE)</f>
        <v>#N/A</v>
      </c>
      <c r="P89" s="117" t="e">
        <f>VLOOKUP($I89,$I$79:$S$84,COLUMNS($J88:P88)+1,FALSE)</f>
        <v>#N/A</v>
      </c>
      <c r="Q89" s="117" t="e">
        <f>VLOOKUP($I89,$I$79:$S$84,COLUMNS($J88:Q88)+1,FALSE)</f>
        <v>#N/A</v>
      </c>
      <c r="R89" s="117" t="e">
        <f>VLOOKUP($I89,$I$79:$S$84,COLUMNS($J88:R88)+1,FALSE)</f>
        <v>#N/A</v>
      </c>
      <c r="S89" s="117" t="e">
        <f>VLOOKUP($I89,$I$79:$S$84,COLUMNS($J88:S88)+1,FALSE)</f>
        <v>#N/A</v>
      </c>
      <c r="T89" s="255"/>
    </row>
    <row r="90" spans="1:20" x14ac:dyDescent="0.25">
      <c r="A90" s="205">
        <v>143</v>
      </c>
      <c r="B90" s="35" t="str">
        <f>'Calendrier BG'!Z32</f>
        <v>ASVP</v>
      </c>
      <c r="C90" s="35" t="str">
        <f>'Calendrier BG'!AA32</f>
        <v>STAN 4</v>
      </c>
      <c r="D90" s="71"/>
      <c r="E90" s="252"/>
      <c r="F90" s="252" t="str">
        <f t="shared" si="24"/>
        <v/>
      </c>
      <c r="G90" s="252" t="str">
        <f t="shared" si="25"/>
        <v/>
      </c>
      <c r="H90" s="1"/>
      <c r="I90" s="252">
        <v>4</v>
      </c>
      <c r="J90" s="254" t="e">
        <f>VLOOKUP($I90,$I$79:$S$84,COLUMNS($J89:J89)+1,FALSE)</f>
        <v>#N/A</v>
      </c>
      <c r="K90" s="117" t="e">
        <f>VLOOKUP($I90,$I$79:$S$84,COLUMNS($J89:K89)+1,FALSE)</f>
        <v>#N/A</v>
      </c>
      <c r="L90" s="117" t="e">
        <f>VLOOKUP($I90,$I$79:$S$84,COLUMNS($J89:L89)+1,FALSE)</f>
        <v>#N/A</v>
      </c>
      <c r="M90" s="117" t="e">
        <f>VLOOKUP($I90,$I$79:$S$84,COLUMNS($J89:M89)+1,FALSE)</f>
        <v>#N/A</v>
      </c>
      <c r="N90" s="117" t="e">
        <f>VLOOKUP($I90,$I$79:$S$84,COLUMNS($J89:N89)+1,FALSE)</f>
        <v>#N/A</v>
      </c>
      <c r="O90" s="117" t="e">
        <f>VLOOKUP($I90,$I$79:$S$84,COLUMNS($J89:O89)+1,FALSE)</f>
        <v>#N/A</v>
      </c>
      <c r="P90" s="117" t="e">
        <f>VLOOKUP($I90,$I$79:$S$84,COLUMNS($J89:P89)+1,FALSE)</f>
        <v>#N/A</v>
      </c>
      <c r="Q90" s="117" t="e">
        <f>VLOOKUP($I90,$I$79:$S$84,COLUMNS($J89:Q89)+1,FALSE)</f>
        <v>#N/A</v>
      </c>
      <c r="R90" s="117" t="e">
        <f>VLOOKUP($I90,$I$79:$S$84,COLUMNS($J89:R89)+1,FALSE)</f>
        <v>#N/A</v>
      </c>
      <c r="S90" s="117" t="e">
        <f>VLOOKUP($I90,$I$79:$S$84,COLUMNS($J89:S89)+1,FALSE)</f>
        <v>#N/A</v>
      </c>
      <c r="T90" s="255"/>
    </row>
    <row r="91" spans="1:20" x14ac:dyDescent="0.25">
      <c r="A91" s="205">
        <v>144</v>
      </c>
      <c r="B91" s="35" t="str">
        <f>'Calendrier BG'!Z33</f>
        <v>JBS 2</v>
      </c>
      <c r="C91" s="35" t="str">
        <f>'Calendrier BG'!AA33</f>
        <v>FEN 3</v>
      </c>
      <c r="D91" s="71"/>
      <c r="E91" s="252"/>
      <c r="F91" s="252" t="str">
        <f t="shared" si="24"/>
        <v/>
      </c>
      <c r="G91" s="252" t="str">
        <f t="shared" si="25"/>
        <v/>
      </c>
      <c r="H91" s="1"/>
      <c r="I91" s="252">
        <v>5</v>
      </c>
      <c r="J91" s="254" t="e">
        <f>VLOOKUP($I91,$I$79:$S$84,COLUMNS($J90:J90)+1,FALSE)</f>
        <v>#N/A</v>
      </c>
      <c r="K91" s="117" t="e">
        <f>VLOOKUP($I91,$I$79:$S$84,COLUMNS($J90:K90)+1,FALSE)</f>
        <v>#N/A</v>
      </c>
      <c r="L91" s="117" t="e">
        <f>VLOOKUP($I91,$I$79:$S$84,COLUMNS($J90:L90)+1,FALSE)</f>
        <v>#N/A</v>
      </c>
      <c r="M91" s="117" t="e">
        <f>VLOOKUP($I91,$I$79:$S$84,COLUMNS($J90:M90)+1,FALSE)</f>
        <v>#N/A</v>
      </c>
      <c r="N91" s="117" t="e">
        <f>VLOOKUP($I91,$I$79:$S$84,COLUMNS($J90:N90)+1,FALSE)</f>
        <v>#N/A</v>
      </c>
      <c r="O91" s="117" t="e">
        <f>VLOOKUP($I91,$I$79:$S$84,COLUMNS($J90:O90)+1,FALSE)</f>
        <v>#N/A</v>
      </c>
      <c r="P91" s="117" t="e">
        <f>VLOOKUP($I91,$I$79:$S$84,COLUMNS($J90:P90)+1,FALSE)</f>
        <v>#N/A</v>
      </c>
      <c r="Q91" s="117" t="e">
        <f>VLOOKUP($I91,$I$79:$S$84,COLUMNS($J90:Q90)+1,FALSE)</f>
        <v>#N/A</v>
      </c>
      <c r="R91" s="117" t="e">
        <f>VLOOKUP($I91,$I$79:$S$84,COLUMNS($J90:R90)+1,FALSE)</f>
        <v>#N/A</v>
      </c>
      <c r="S91" s="117" t="e">
        <f>VLOOKUP($I91,$I$79:$S$84,COLUMNS($J90:S90)+1,FALSE)</f>
        <v>#N/A</v>
      </c>
      <c r="T91" s="1"/>
    </row>
    <row r="92" spans="1:20" x14ac:dyDescent="0.25">
      <c r="A92" s="205">
        <v>145</v>
      </c>
      <c r="B92" s="35" t="str">
        <f>'Calendrier BG'!Z34</f>
        <v>STAN 4</v>
      </c>
      <c r="C92" s="35" t="str">
        <f>'Calendrier BG'!AA34</f>
        <v>ROC 2</v>
      </c>
      <c r="D92" s="71"/>
      <c r="E92" s="252"/>
      <c r="F92" s="252" t="str">
        <f t="shared" si="24"/>
        <v/>
      </c>
      <c r="G92" s="252" t="str">
        <f t="shared" si="25"/>
        <v/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x14ac:dyDescent="0.25">
      <c r="A93" s="205">
        <v>146</v>
      </c>
      <c r="B93" s="35" t="str">
        <f>'Calendrier BG'!Z35</f>
        <v>FEN 3</v>
      </c>
      <c r="C93" s="35" t="str">
        <f>'Calendrier BG'!AA35</f>
        <v>ASVP</v>
      </c>
      <c r="D93" s="71"/>
      <c r="E93" s="252"/>
      <c r="F93" s="252" t="str">
        <f t="shared" si="24"/>
        <v/>
      </c>
      <c r="G93" s="252" t="str">
        <f t="shared" si="25"/>
        <v/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x14ac:dyDescent="0.25">
      <c r="A94" s="205">
        <v>147</v>
      </c>
      <c r="B94" s="35" t="str">
        <f>'Calendrier BG'!Z36</f>
        <v>JBS 2</v>
      </c>
      <c r="C94" s="35" t="str">
        <f>'Calendrier BG'!AA36</f>
        <v>ROC 2</v>
      </c>
      <c r="D94" s="71"/>
      <c r="E94" s="252"/>
      <c r="F94" s="252" t="str">
        <f t="shared" si="24"/>
        <v/>
      </c>
      <c r="G94" s="252" t="str">
        <f t="shared" si="25"/>
        <v/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x14ac:dyDescent="0.25">
      <c r="A95" s="205">
        <v>148</v>
      </c>
      <c r="B95" s="35" t="str">
        <f>'Calendrier BG'!Z37</f>
        <v>FEN 3</v>
      </c>
      <c r="C95" s="35" t="str">
        <f>'Calendrier BG'!AA37</f>
        <v>STAN 4</v>
      </c>
      <c r="D95" s="71"/>
      <c r="E95" s="252"/>
      <c r="F95" s="252" t="str">
        <f t="shared" si="24"/>
        <v/>
      </c>
      <c r="G95" s="252" t="str">
        <f t="shared" si="25"/>
        <v/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x14ac:dyDescent="0.25">
      <c r="A96" s="205">
        <v>149</v>
      </c>
      <c r="B96" s="35" t="str">
        <f>'Calendrier BG'!Z38</f>
        <v>ROC 2</v>
      </c>
      <c r="C96" s="35" t="str">
        <f>'Calendrier BG'!AA38</f>
        <v>ASVP</v>
      </c>
      <c r="D96" s="71"/>
      <c r="E96" s="252"/>
      <c r="F96" s="252" t="str">
        <f t="shared" si="24"/>
        <v/>
      </c>
      <c r="G96" s="252" t="str">
        <f t="shared" si="25"/>
        <v/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x14ac:dyDescent="0.25">
      <c r="A97" s="205">
        <v>150</v>
      </c>
      <c r="B97" s="35" t="str">
        <f>'Calendrier BG'!Z39</f>
        <v>STAN 4</v>
      </c>
      <c r="C97" s="35" t="str">
        <f>'Calendrier BG'!AA39</f>
        <v>JBS 2</v>
      </c>
      <c r="D97" s="71"/>
      <c r="E97" s="252"/>
      <c r="F97" s="252" t="str">
        <f t="shared" si="24"/>
        <v/>
      </c>
      <c r="G97" s="252" t="str">
        <f t="shared" si="25"/>
        <v/>
      </c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x14ac:dyDescent="0.25">
      <c r="A98" s="205">
        <v>151</v>
      </c>
      <c r="B98" s="35" t="str">
        <f>'Calendrier BG'!Z40</f>
        <v>ROC 2</v>
      </c>
      <c r="C98" s="35" t="str">
        <f>'Calendrier BG'!AA40</f>
        <v>FEN 3</v>
      </c>
      <c r="D98" s="71"/>
      <c r="E98" s="252"/>
      <c r="F98" s="252" t="str">
        <f t="shared" si="24"/>
        <v/>
      </c>
      <c r="G98" s="252" t="str">
        <f t="shared" si="25"/>
        <v/>
      </c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x14ac:dyDescent="0.25">
      <c r="A99" s="205">
        <v>152</v>
      </c>
      <c r="B99" s="35" t="str">
        <f>'Calendrier BG'!Z41</f>
        <v>ASVP</v>
      </c>
      <c r="C99" s="35" t="str">
        <f>'Calendrier BG'!AA41</f>
        <v>JBS 2</v>
      </c>
      <c r="D99" s="71"/>
      <c r="E99" s="252"/>
      <c r="F99" s="252" t="str">
        <f t="shared" si="24"/>
        <v/>
      </c>
      <c r="G99" s="252" t="str">
        <f t="shared" si="25"/>
        <v/>
      </c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</sheetData>
  <mergeCells count="13">
    <mergeCell ref="B79:C79"/>
    <mergeCell ref="D79:E79"/>
    <mergeCell ref="B3:C3"/>
    <mergeCell ref="D3:E3"/>
    <mergeCell ref="A1:G2"/>
    <mergeCell ref="A26:G27"/>
    <mergeCell ref="B28:C28"/>
    <mergeCell ref="D28:E28"/>
    <mergeCell ref="A49:T51"/>
    <mergeCell ref="A52:G53"/>
    <mergeCell ref="B54:C54"/>
    <mergeCell ref="D54:E54"/>
    <mergeCell ref="A77:G7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393"/>
  <sheetViews>
    <sheetView topLeftCell="A13" zoomScale="80" zoomScaleNormal="80" workbookViewId="0">
      <selection activeCell="A22" sqref="A22:I33"/>
    </sheetView>
  </sheetViews>
  <sheetFormatPr baseColWidth="10" defaultRowHeight="15" x14ac:dyDescent="0.25"/>
  <cols>
    <col min="1" max="1" width="13.7109375" style="1" customWidth="1"/>
    <col min="2" max="2" width="6.28515625" style="129" customWidth="1"/>
    <col min="3" max="4" width="9.7109375" style="129" customWidth="1"/>
    <col min="5" max="5" width="18.7109375" style="7" customWidth="1"/>
    <col min="6" max="6" width="7.7109375" style="7" customWidth="1"/>
    <col min="7" max="8" width="8.7109375" style="129" customWidth="1"/>
    <col min="9" max="9" width="17.28515625" style="129" customWidth="1"/>
    <col min="10" max="10" width="2.7109375" style="1" customWidth="1"/>
    <col min="11" max="15" width="7.7109375" style="1" customWidth="1"/>
    <col min="16" max="16" width="3" style="1" customWidth="1"/>
    <col min="17" max="21" width="7.7109375" style="1" customWidth="1"/>
    <col min="22" max="22" width="2.7109375" style="1" customWidth="1"/>
    <col min="23" max="27" width="7.7109375" style="1" customWidth="1"/>
    <col min="28" max="28" width="2.7109375" style="1" customWidth="1"/>
    <col min="29" max="16384" width="11.42578125" style="1"/>
  </cols>
  <sheetData>
    <row r="1" spans="1:28" ht="30" customHeight="1" thickTop="1" thickBot="1" x14ac:dyDescent="0.5">
      <c r="A1" s="64"/>
      <c r="B1" s="312" t="s">
        <v>112</v>
      </c>
      <c r="C1" s="313"/>
      <c r="D1" s="313"/>
      <c r="E1" s="313"/>
      <c r="F1" s="313"/>
      <c r="G1" s="313"/>
      <c r="H1" s="313"/>
      <c r="I1" s="314"/>
      <c r="K1" s="366" t="s">
        <v>113</v>
      </c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8"/>
    </row>
    <row r="2" spans="1:28" s="2" customFormat="1" ht="20.100000000000001" customHeight="1" thickTop="1" thickBot="1" x14ac:dyDescent="0.3">
      <c r="A2" s="65" t="s">
        <v>46</v>
      </c>
      <c r="B2" s="60" t="s">
        <v>7</v>
      </c>
      <c r="C2" s="61" t="s">
        <v>2</v>
      </c>
      <c r="D2" s="61" t="s">
        <v>1</v>
      </c>
      <c r="E2" s="62" t="s">
        <v>3</v>
      </c>
      <c r="F2" s="62" t="s">
        <v>4</v>
      </c>
      <c r="G2" s="315" t="s">
        <v>5</v>
      </c>
      <c r="H2" s="316"/>
      <c r="I2" s="63" t="s">
        <v>111</v>
      </c>
      <c r="K2" s="363" t="s">
        <v>31</v>
      </c>
      <c r="L2" s="363"/>
      <c r="M2" s="58"/>
      <c r="N2" s="58"/>
      <c r="O2" s="58"/>
      <c r="P2" s="58"/>
      <c r="Q2" s="58"/>
    </row>
    <row r="3" spans="1:28" s="2" customFormat="1" ht="15" customHeight="1" thickTop="1" x14ac:dyDescent="0.25">
      <c r="A3" s="295">
        <v>44629</v>
      </c>
      <c r="B3" s="293" t="s">
        <v>31</v>
      </c>
      <c r="C3" s="293"/>
      <c r="D3" s="293"/>
      <c r="E3" s="293"/>
      <c r="F3" s="293"/>
      <c r="G3" s="293"/>
      <c r="H3" s="293"/>
      <c r="I3" s="297"/>
      <c r="K3" s="364" t="s">
        <v>0</v>
      </c>
      <c r="L3" s="365"/>
      <c r="M3" s="58"/>
      <c r="N3" s="58"/>
      <c r="O3" s="58"/>
      <c r="P3" s="58"/>
      <c r="Q3" s="58"/>
    </row>
    <row r="4" spans="1:28" ht="15" customHeight="1" x14ac:dyDescent="0.25">
      <c r="A4" s="296"/>
      <c r="B4" s="298" t="s">
        <v>233</v>
      </c>
      <c r="C4" s="299"/>
      <c r="D4" s="299"/>
      <c r="E4" s="299"/>
      <c r="F4" s="299"/>
      <c r="G4" s="299"/>
      <c r="H4" s="299"/>
      <c r="I4" s="300"/>
      <c r="K4" s="47">
        <v>1</v>
      </c>
      <c r="L4" s="48" t="s">
        <v>41</v>
      </c>
    </row>
    <row r="5" spans="1:28" ht="15" customHeight="1" x14ac:dyDescent="0.25">
      <c r="A5" s="296"/>
      <c r="B5" s="301"/>
      <c r="C5" s="302"/>
      <c r="D5" s="302"/>
      <c r="E5" s="302"/>
      <c r="F5" s="302"/>
      <c r="G5" s="302"/>
      <c r="H5" s="302"/>
      <c r="I5" s="303"/>
      <c r="K5" s="47">
        <v>2</v>
      </c>
      <c r="L5" s="48" t="s">
        <v>14</v>
      </c>
    </row>
    <row r="6" spans="1:28" ht="15" customHeight="1" x14ac:dyDescent="0.25">
      <c r="A6" s="296"/>
      <c r="B6" s="301"/>
      <c r="C6" s="302"/>
      <c r="D6" s="302"/>
      <c r="E6" s="302"/>
      <c r="F6" s="302"/>
      <c r="G6" s="302"/>
      <c r="H6" s="302"/>
      <c r="I6" s="303"/>
      <c r="K6" s="47">
        <v>3</v>
      </c>
      <c r="L6" s="48" t="s">
        <v>141</v>
      </c>
    </row>
    <row r="7" spans="1:28" ht="15" customHeight="1" x14ac:dyDescent="0.25">
      <c r="A7" s="296"/>
      <c r="B7" s="301"/>
      <c r="C7" s="302"/>
      <c r="D7" s="302"/>
      <c r="E7" s="302"/>
      <c r="F7" s="302"/>
      <c r="G7" s="302"/>
      <c r="H7" s="302"/>
      <c r="I7" s="303"/>
      <c r="K7" s="47">
        <v>4</v>
      </c>
      <c r="L7" s="48" t="s">
        <v>131</v>
      </c>
    </row>
    <row r="8" spans="1:28" ht="15" customHeight="1" x14ac:dyDescent="0.25">
      <c r="A8" s="296"/>
      <c r="B8" s="301"/>
      <c r="C8" s="302"/>
      <c r="D8" s="302"/>
      <c r="E8" s="302"/>
      <c r="F8" s="302"/>
      <c r="G8" s="302"/>
      <c r="H8" s="302"/>
      <c r="I8" s="303"/>
      <c r="K8" s="47">
        <v>5</v>
      </c>
      <c r="L8" s="48" t="s">
        <v>142</v>
      </c>
    </row>
    <row r="9" spans="1:28" ht="15" customHeight="1" x14ac:dyDescent="0.25">
      <c r="A9" s="296"/>
      <c r="B9" s="301"/>
      <c r="C9" s="302"/>
      <c r="D9" s="302"/>
      <c r="E9" s="302"/>
      <c r="F9" s="302"/>
      <c r="G9" s="302"/>
      <c r="H9" s="302"/>
      <c r="I9" s="303"/>
      <c r="K9" s="47">
        <v>6</v>
      </c>
      <c r="L9" s="48" t="s">
        <v>132</v>
      </c>
    </row>
    <row r="10" spans="1:28" ht="15" customHeight="1" x14ac:dyDescent="0.25">
      <c r="A10" s="296"/>
      <c r="B10" s="301"/>
      <c r="C10" s="302"/>
      <c r="D10" s="302"/>
      <c r="E10" s="302"/>
      <c r="F10" s="302"/>
      <c r="G10" s="302"/>
      <c r="H10" s="302"/>
      <c r="I10" s="303"/>
      <c r="K10" s="47">
        <v>7</v>
      </c>
      <c r="L10" s="48" t="s">
        <v>143</v>
      </c>
    </row>
    <row r="11" spans="1:28" ht="15" customHeight="1" thickBot="1" x14ac:dyDescent="0.3">
      <c r="A11" s="296"/>
      <c r="B11" s="301"/>
      <c r="C11" s="302"/>
      <c r="D11" s="302"/>
      <c r="E11" s="302"/>
      <c r="F11" s="302"/>
      <c r="G11" s="302"/>
      <c r="H11" s="302"/>
      <c r="I11" s="303"/>
      <c r="K11" s="47">
        <v>8</v>
      </c>
      <c r="L11" s="48" t="s">
        <v>130</v>
      </c>
    </row>
    <row r="12" spans="1:28" ht="15" customHeight="1" thickTop="1" x14ac:dyDescent="0.25">
      <c r="A12" s="304">
        <v>44636</v>
      </c>
      <c r="B12" s="292" t="s">
        <v>31</v>
      </c>
      <c r="C12" s="293"/>
      <c r="D12" s="293"/>
      <c r="E12" s="293"/>
      <c r="F12" s="293"/>
      <c r="G12" s="293"/>
      <c r="H12" s="293"/>
      <c r="I12" s="297"/>
      <c r="K12" s="47">
        <v>9</v>
      </c>
      <c r="L12" s="3" t="s">
        <v>175</v>
      </c>
    </row>
    <row r="13" spans="1:28" ht="15" customHeight="1" x14ac:dyDescent="0.25">
      <c r="A13" s="305"/>
      <c r="B13" s="166">
        <v>32</v>
      </c>
      <c r="C13" s="167" t="str">
        <f t="shared" ref="C13:C46" si="0">VLOOKUP($B13,$K$18:$O$149,4)</f>
        <v>STAN 2</v>
      </c>
      <c r="D13" s="167" t="str">
        <f t="shared" ref="D13:D46" si="1">VLOOKUP($B13,$K$18:$O$149,5)</f>
        <v>ASVP</v>
      </c>
      <c r="E13" s="218" t="s">
        <v>253</v>
      </c>
      <c r="F13" s="167" t="s">
        <v>158</v>
      </c>
      <c r="G13" s="196">
        <f>IFERROR(VLOOKUP($B13,'Cls MG'!$A$1:$G$135,4,FALSE),"")</f>
        <v>0</v>
      </c>
      <c r="H13" s="196">
        <f>IFERROR(VLOOKUP($B13,'Cls MG'!$A$1:$G$135,5,FALSE),"")</f>
        <v>0</v>
      </c>
      <c r="I13" s="242"/>
      <c r="K13" s="3">
        <v>10</v>
      </c>
      <c r="L13" s="3" t="s">
        <v>204</v>
      </c>
    </row>
    <row r="14" spans="1:28" ht="15" customHeight="1" x14ac:dyDescent="0.25">
      <c r="A14" s="305"/>
      <c r="B14" s="166">
        <v>37</v>
      </c>
      <c r="C14" s="167" t="str">
        <f t="shared" si="0"/>
        <v>SANO</v>
      </c>
      <c r="D14" s="167" t="str">
        <f t="shared" si="1"/>
        <v xml:space="preserve">ROC </v>
      </c>
      <c r="E14" s="218" t="s">
        <v>253</v>
      </c>
      <c r="F14" s="167" t="s">
        <v>156</v>
      </c>
      <c r="G14" s="196">
        <f>IFERROR(VLOOKUP($B14,'Cls MG'!$A$1:$G$135,4,FALSE),"")</f>
        <v>0</v>
      </c>
      <c r="H14" s="196">
        <f>IFERROR(VLOOKUP($B14,'Cls MG'!$A$1:$G$135,5,FALSE),"")</f>
        <v>0</v>
      </c>
      <c r="I14" s="220"/>
      <c r="K14" s="3">
        <v>11</v>
      </c>
      <c r="L14" s="3" t="s">
        <v>152</v>
      </c>
    </row>
    <row r="15" spans="1:28" ht="15" customHeight="1" x14ac:dyDescent="0.25">
      <c r="A15" s="305"/>
      <c r="B15" s="166">
        <v>54</v>
      </c>
      <c r="C15" s="167" t="str">
        <f t="shared" si="0"/>
        <v>ASVP</v>
      </c>
      <c r="D15" s="167" t="str">
        <f t="shared" si="1"/>
        <v>STAN 3</v>
      </c>
      <c r="E15" s="218" t="s">
        <v>253</v>
      </c>
      <c r="F15" s="167" t="s">
        <v>149</v>
      </c>
      <c r="G15" s="196">
        <f>IFERROR(VLOOKUP($B15,'Cls MG'!$A$1:$G$135,4,FALSE),"")</f>
        <v>0</v>
      </c>
      <c r="H15" s="196">
        <f>IFERROR(VLOOKUP($B15,'Cls MG'!$A$1:$G$135,5,FALSE),"")</f>
        <v>0</v>
      </c>
      <c r="I15" s="220"/>
      <c r="K15" s="135">
        <v>12</v>
      </c>
      <c r="L15" s="135" t="s">
        <v>40</v>
      </c>
    </row>
    <row r="16" spans="1:28" ht="15" customHeight="1" x14ac:dyDescent="0.25">
      <c r="A16" s="305"/>
      <c r="B16" s="166">
        <v>55</v>
      </c>
      <c r="C16" s="167" t="str">
        <f t="shared" si="0"/>
        <v xml:space="preserve">ROC </v>
      </c>
      <c r="D16" s="167" t="str">
        <f t="shared" si="1"/>
        <v>STAN 3</v>
      </c>
      <c r="E16" s="218" t="s">
        <v>253</v>
      </c>
      <c r="F16" s="167" t="s">
        <v>157</v>
      </c>
      <c r="G16" s="196">
        <f>IFERROR(VLOOKUP($B16,'Cls MG'!$A$1:$G$135,4,FALSE),"")</f>
        <v>0</v>
      </c>
      <c r="H16" s="196">
        <f>IFERROR(VLOOKUP($B16,'Cls MG'!$A$1:$G$135,5,FALSE),"")</f>
        <v>0</v>
      </c>
      <c r="I16" s="220"/>
    </row>
    <row r="17" spans="1:15" ht="15" customHeight="1" x14ac:dyDescent="0.25">
      <c r="A17" s="305"/>
      <c r="B17" s="166">
        <v>75</v>
      </c>
      <c r="C17" s="167" t="str">
        <f t="shared" si="0"/>
        <v>SANO</v>
      </c>
      <c r="D17" s="167" t="str">
        <f t="shared" si="1"/>
        <v>STAN 2</v>
      </c>
      <c r="E17" s="218" t="s">
        <v>253</v>
      </c>
      <c r="F17" s="167" t="s">
        <v>159</v>
      </c>
      <c r="G17" s="196">
        <f>IFERROR(VLOOKUP($B17,'Cls MG'!$A$1:$G$135,4,FALSE),"")</f>
        <v>0</v>
      </c>
      <c r="H17" s="196">
        <f>IFERROR(VLOOKUP($B17,'Cls MG'!$A$1:$G$135,5,FALSE),"")</f>
        <v>0</v>
      </c>
      <c r="I17" s="220"/>
      <c r="K17" s="127" t="s">
        <v>6</v>
      </c>
      <c r="L17" s="126" t="s">
        <v>2</v>
      </c>
      <c r="M17" s="126" t="s">
        <v>1</v>
      </c>
      <c r="N17" s="339" t="s">
        <v>7</v>
      </c>
      <c r="O17" s="339"/>
    </row>
    <row r="18" spans="1:15" ht="15" customHeight="1" x14ac:dyDescent="0.25">
      <c r="A18" s="305"/>
      <c r="B18" s="166">
        <v>92</v>
      </c>
      <c r="C18" s="167" t="str">
        <f t="shared" si="0"/>
        <v>MASS 1</v>
      </c>
      <c r="D18" s="167" t="str">
        <f t="shared" si="1"/>
        <v>FEN 2</v>
      </c>
      <c r="E18" s="218" t="s">
        <v>161</v>
      </c>
      <c r="F18" s="214" t="s">
        <v>158</v>
      </c>
      <c r="G18" s="196">
        <f>IFERROR(VLOOKUP($B18,'Cls MG'!$A$1:$G$135,4,FALSE),"")</f>
        <v>0</v>
      </c>
      <c r="H18" s="196">
        <f>IFERROR(VLOOKUP($B18,'Cls MG'!$A$1:$G$135,5,FALSE),"")</f>
        <v>0</v>
      </c>
      <c r="I18" s="220"/>
      <c r="K18" s="102">
        <v>1</v>
      </c>
      <c r="L18" s="33">
        <v>2</v>
      </c>
      <c r="M18" s="33">
        <v>3</v>
      </c>
      <c r="N18" s="35" t="str">
        <f>VLOOKUP(L18,$K$2:$L$15,2)</f>
        <v>BND</v>
      </c>
      <c r="O18" s="35" t="str">
        <f>VLOOKUP(M18,$K$2:$L$15,2)</f>
        <v>STAN 1</v>
      </c>
    </row>
    <row r="19" spans="1:15" ht="15" customHeight="1" x14ac:dyDescent="0.25">
      <c r="A19" s="305"/>
      <c r="B19" s="166">
        <v>78</v>
      </c>
      <c r="C19" s="167" t="str">
        <f t="shared" si="0"/>
        <v>FEN 1</v>
      </c>
      <c r="D19" s="167" t="str">
        <f t="shared" si="1"/>
        <v>MASS 2</v>
      </c>
      <c r="E19" s="218" t="s">
        <v>161</v>
      </c>
      <c r="F19" s="214" t="s">
        <v>156</v>
      </c>
      <c r="G19" s="196">
        <f>IFERROR(VLOOKUP($B19,'Cls MG'!$A$1:$G$135,4,FALSE),"")</f>
        <v>0</v>
      </c>
      <c r="H19" s="196">
        <f>IFERROR(VLOOKUP($B19,'Cls MG'!$A$1:$G$135,5,FALSE),"")</f>
        <v>0</v>
      </c>
      <c r="I19" s="220"/>
      <c r="K19" s="102">
        <v>2</v>
      </c>
      <c r="L19" s="33">
        <v>1</v>
      </c>
      <c r="M19" s="33">
        <v>5</v>
      </c>
      <c r="N19" s="35" t="str">
        <f t="shared" ref="N19:N82" si="2">VLOOKUP(L19,$K$2:$L$15,2)</f>
        <v>SANO</v>
      </c>
      <c r="O19" s="35" t="str">
        <f t="shared" ref="O19:O82" si="3">VLOOKUP(M19,$K$2:$L$15,2)</f>
        <v>MASS 1</v>
      </c>
    </row>
    <row r="20" spans="1:15" ht="15" customHeight="1" x14ac:dyDescent="0.25">
      <c r="A20" s="305"/>
      <c r="B20" s="166">
        <v>81</v>
      </c>
      <c r="C20" s="167" t="str">
        <f t="shared" si="0"/>
        <v>MASS 1</v>
      </c>
      <c r="D20" s="167" t="str">
        <f t="shared" si="1"/>
        <v>FEN 1</v>
      </c>
      <c r="E20" s="218" t="s">
        <v>161</v>
      </c>
      <c r="F20" s="167" t="s">
        <v>149</v>
      </c>
      <c r="G20" s="196">
        <f>IFERROR(VLOOKUP($B20,'Cls MG'!$A$1:$G$135,4,FALSE),"")</f>
        <v>0</v>
      </c>
      <c r="H20" s="196">
        <f>IFERROR(VLOOKUP($B20,'Cls MG'!$A$1:$G$135,5,FALSE),"")</f>
        <v>0</v>
      </c>
      <c r="I20" s="220"/>
      <c r="K20" s="102">
        <v>3</v>
      </c>
      <c r="L20" s="33">
        <v>7</v>
      </c>
      <c r="M20" s="33">
        <v>4</v>
      </c>
      <c r="N20" s="35" t="str">
        <f t="shared" si="2"/>
        <v>FEN 1</v>
      </c>
      <c r="O20" s="35" t="str">
        <f t="shared" si="3"/>
        <v>STAN 2</v>
      </c>
    </row>
    <row r="21" spans="1:15" ht="15" customHeight="1" thickBot="1" x14ac:dyDescent="0.3">
      <c r="A21" s="306"/>
      <c r="B21" s="226">
        <v>70</v>
      </c>
      <c r="C21" s="196" t="str">
        <f t="shared" si="0"/>
        <v>FEN 2</v>
      </c>
      <c r="D21" s="196" t="str">
        <f t="shared" si="1"/>
        <v>MASS 2</v>
      </c>
      <c r="E21" s="218" t="s">
        <v>161</v>
      </c>
      <c r="F21" s="227" t="s">
        <v>157</v>
      </c>
      <c r="G21" s="196">
        <f>IFERROR(VLOOKUP($B21,'Cls MG'!$A$1:$G$135,4,FALSE),"")</f>
        <v>0</v>
      </c>
      <c r="H21" s="196">
        <f>IFERROR(VLOOKUP($B21,'Cls MG'!$A$1:$G$135,5,FALSE),"")</f>
        <v>0</v>
      </c>
      <c r="I21" s="220"/>
      <c r="K21" s="102">
        <v>4</v>
      </c>
      <c r="L21" s="33">
        <v>6</v>
      </c>
      <c r="M21" s="33">
        <v>8</v>
      </c>
      <c r="N21" s="35" t="str">
        <f t="shared" si="2"/>
        <v>MASS 2</v>
      </c>
      <c r="O21" s="35" t="str">
        <f t="shared" si="3"/>
        <v>FEN 2</v>
      </c>
    </row>
    <row r="22" spans="1:15" ht="15" customHeight="1" thickTop="1" x14ac:dyDescent="0.25">
      <c r="A22" s="289">
        <v>44643</v>
      </c>
      <c r="B22" s="292" t="s">
        <v>31</v>
      </c>
      <c r="C22" s="293"/>
      <c r="D22" s="293"/>
      <c r="E22" s="293"/>
      <c r="F22" s="293"/>
      <c r="G22" s="293"/>
      <c r="H22" s="293"/>
      <c r="I22" s="294"/>
      <c r="K22" s="102">
        <v>5</v>
      </c>
      <c r="L22" s="34">
        <v>1</v>
      </c>
      <c r="M22" s="34">
        <v>2</v>
      </c>
      <c r="N22" s="35" t="str">
        <f t="shared" si="2"/>
        <v>SANO</v>
      </c>
      <c r="O22" s="35" t="str">
        <f t="shared" si="3"/>
        <v>BND</v>
      </c>
    </row>
    <row r="23" spans="1:15" ht="15" customHeight="1" x14ac:dyDescent="0.25">
      <c r="A23" s="290"/>
      <c r="B23" s="144">
        <v>69</v>
      </c>
      <c r="C23" s="114" t="str">
        <f t="shared" si="0"/>
        <v>STAN 2</v>
      </c>
      <c r="D23" s="114" t="str">
        <f t="shared" si="1"/>
        <v>FEN 1</v>
      </c>
      <c r="E23" s="219" t="s">
        <v>161</v>
      </c>
      <c r="F23" s="114" t="s">
        <v>147</v>
      </c>
      <c r="G23" s="156">
        <f>IFERROR(VLOOKUP($B23,'Cls MG'!$A$1:$G$135,4,FALSE),"")</f>
        <v>0</v>
      </c>
      <c r="H23" s="156">
        <f>IFERROR(VLOOKUP($B23,'Cls MG'!$A$1:$G$135,5,FALSE),"")</f>
        <v>0</v>
      </c>
      <c r="I23" s="262" t="s">
        <v>41</v>
      </c>
      <c r="K23" s="102">
        <v>6</v>
      </c>
      <c r="L23" s="34">
        <v>3</v>
      </c>
      <c r="M23" s="34">
        <v>4</v>
      </c>
      <c r="N23" s="35" t="str">
        <f t="shared" si="2"/>
        <v>STAN 1</v>
      </c>
      <c r="O23" s="35" t="str">
        <f t="shared" si="3"/>
        <v>STAN 2</v>
      </c>
    </row>
    <row r="24" spans="1:15" ht="15" customHeight="1" x14ac:dyDescent="0.25">
      <c r="A24" s="290"/>
      <c r="B24" s="144">
        <v>77</v>
      </c>
      <c r="C24" s="114" t="str">
        <f t="shared" si="0"/>
        <v>STAN 1</v>
      </c>
      <c r="D24" s="114" t="str">
        <f t="shared" si="1"/>
        <v>FEN 2</v>
      </c>
      <c r="E24" s="219" t="s">
        <v>160</v>
      </c>
      <c r="F24" s="114" t="s">
        <v>147</v>
      </c>
      <c r="G24" s="156">
        <f>IFERROR(VLOOKUP($B24,'Cls MG'!$A$1:$G$135,4,FALSE),"")</f>
        <v>0</v>
      </c>
      <c r="H24" s="156">
        <f>IFERROR(VLOOKUP($B24,'Cls MG'!$A$1:$G$135,5,FALSE),"")</f>
        <v>0</v>
      </c>
      <c r="I24" s="256"/>
      <c r="K24" s="102">
        <v>7</v>
      </c>
      <c r="L24" s="34">
        <v>5</v>
      </c>
      <c r="M24" s="34">
        <v>6</v>
      </c>
      <c r="N24" s="35" t="str">
        <f t="shared" si="2"/>
        <v>MASS 1</v>
      </c>
      <c r="O24" s="35" t="str">
        <f t="shared" si="3"/>
        <v>MASS 2</v>
      </c>
    </row>
    <row r="25" spans="1:15" ht="15" customHeight="1" x14ac:dyDescent="0.25">
      <c r="A25" s="290"/>
      <c r="B25" s="144">
        <v>107</v>
      </c>
      <c r="C25" s="114" t="str">
        <f t="shared" si="0"/>
        <v xml:space="preserve">ROC </v>
      </c>
      <c r="D25" s="114" t="str">
        <f t="shared" si="1"/>
        <v>MASS 1</v>
      </c>
      <c r="E25" s="219" t="s">
        <v>161</v>
      </c>
      <c r="F25" s="114" t="s">
        <v>158</v>
      </c>
      <c r="G25" s="156">
        <f>IFERROR(VLOOKUP($B25,'Cls MG'!$A$1:$G$135,4,FALSE),"")</f>
        <v>0</v>
      </c>
      <c r="H25" s="156">
        <f>IFERROR(VLOOKUP($B25,'Cls MG'!$A$1:$G$135,5,FALSE),"")</f>
        <v>0</v>
      </c>
      <c r="I25" s="256"/>
      <c r="K25" s="102">
        <v>8</v>
      </c>
      <c r="L25" s="34">
        <v>8</v>
      </c>
      <c r="M25" s="34">
        <v>7</v>
      </c>
      <c r="N25" s="35" t="str">
        <f t="shared" si="2"/>
        <v>FEN 2</v>
      </c>
      <c r="O25" s="35" t="str">
        <f t="shared" si="3"/>
        <v>FEN 1</v>
      </c>
    </row>
    <row r="26" spans="1:15" ht="15" customHeight="1" x14ac:dyDescent="0.25">
      <c r="A26" s="290"/>
      <c r="B26" s="144">
        <v>88</v>
      </c>
      <c r="C26" s="114" t="str">
        <f t="shared" si="0"/>
        <v>MASS 2</v>
      </c>
      <c r="D26" s="114" t="str">
        <f t="shared" si="1"/>
        <v>BND</v>
      </c>
      <c r="E26" s="219" t="s">
        <v>160</v>
      </c>
      <c r="F26" s="114" t="s">
        <v>158</v>
      </c>
      <c r="G26" s="156">
        <f>IFERROR(VLOOKUP($B26,'Cls MG'!$A$1:$G$135,4,FALSE),"")</f>
        <v>0</v>
      </c>
      <c r="H26" s="156">
        <f>IFERROR(VLOOKUP($B26,'Cls MG'!$A$1:$G$135,5,FALSE),"")</f>
        <v>0</v>
      </c>
      <c r="I26" s="256"/>
      <c r="K26" s="102">
        <v>9</v>
      </c>
      <c r="L26" s="34">
        <v>4</v>
      </c>
      <c r="M26" s="34">
        <v>1</v>
      </c>
      <c r="N26" s="35" t="str">
        <f t="shared" si="2"/>
        <v>STAN 2</v>
      </c>
      <c r="O26" s="35" t="str">
        <f t="shared" si="3"/>
        <v>SANO</v>
      </c>
    </row>
    <row r="27" spans="1:15" ht="15" customHeight="1" x14ac:dyDescent="0.25">
      <c r="A27" s="290"/>
      <c r="B27" s="144">
        <v>100</v>
      </c>
      <c r="C27" s="114" t="str">
        <f t="shared" si="0"/>
        <v>ASVP</v>
      </c>
      <c r="D27" s="114" t="str">
        <f t="shared" si="1"/>
        <v>MASS 2</v>
      </c>
      <c r="E27" s="219" t="s">
        <v>161</v>
      </c>
      <c r="F27" s="114" t="s">
        <v>156</v>
      </c>
      <c r="G27" s="156">
        <f>IFERROR(VLOOKUP($B27,'Cls MG'!$A$1:$G$135,4,FALSE),"")</f>
        <v>0</v>
      </c>
      <c r="H27" s="156">
        <f>IFERROR(VLOOKUP($B27,'Cls MG'!$A$1:$G$135,5,FALSE),"")</f>
        <v>0</v>
      </c>
      <c r="I27" s="256"/>
      <c r="K27" s="102">
        <v>10</v>
      </c>
      <c r="L27" s="34">
        <v>5</v>
      </c>
      <c r="M27" s="34">
        <v>2</v>
      </c>
      <c r="N27" s="35" t="str">
        <f t="shared" si="2"/>
        <v>MASS 1</v>
      </c>
      <c r="O27" s="35" t="str">
        <f t="shared" si="3"/>
        <v>BND</v>
      </c>
    </row>
    <row r="28" spans="1:15" ht="15" customHeight="1" x14ac:dyDescent="0.25">
      <c r="A28" s="290"/>
      <c r="B28" s="144">
        <v>76</v>
      </c>
      <c r="C28" s="114" t="str">
        <f t="shared" si="0"/>
        <v>BND</v>
      </c>
      <c r="D28" s="114" t="str">
        <f t="shared" si="1"/>
        <v>MASS 1</v>
      </c>
      <c r="E28" s="219" t="s">
        <v>160</v>
      </c>
      <c r="F28" s="149" t="s">
        <v>156</v>
      </c>
      <c r="G28" s="156">
        <f>IFERROR(VLOOKUP($B28,'Cls MG'!$A$1:$G$135,4,FALSE),"")</f>
        <v>0</v>
      </c>
      <c r="H28" s="156">
        <f>IFERROR(VLOOKUP($B28,'Cls MG'!$A$1:$G$135,5,FALSE),"")</f>
        <v>0</v>
      </c>
      <c r="I28" s="256"/>
      <c r="K28" s="102">
        <v>11</v>
      </c>
      <c r="L28" s="34">
        <v>8</v>
      </c>
      <c r="M28" s="34">
        <v>3</v>
      </c>
      <c r="N28" s="35" t="str">
        <f t="shared" si="2"/>
        <v>FEN 2</v>
      </c>
      <c r="O28" s="35" t="str">
        <f t="shared" si="3"/>
        <v>STAN 1</v>
      </c>
    </row>
    <row r="29" spans="1:15" ht="15" customHeight="1" x14ac:dyDescent="0.25">
      <c r="A29" s="290"/>
      <c r="B29" s="144">
        <v>119</v>
      </c>
      <c r="C29" s="114" t="str">
        <f t="shared" si="0"/>
        <v>STAN 3</v>
      </c>
      <c r="D29" s="114" t="str">
        <f t="shared" si="1"/>
        <v>FEN 2</v>
      </c>
      <c r="E29" s="219" t="s">
        <v>161</v>
      </c>
      <c r="F29" s="149" t="s">
        <v>149</v>
      </c>
      <c r="G29" s="156">
        <f>IFERROR(VLOOKUP($B29,'Cls MG'!$A$1:$G$135,4,FALSE),"")</f>
        <v>0</v>
      </c>
      <c r="H29" s="156">
        <f>IFERROR(VLOOKUP($B29,'Cls MG'!$A$1:$G$135,5,FALSE),"")</f>
        <v>0</v>
      </c>
      <c r="I29" s="256"/>
      <c r="K29" s="102">
        <v>12</v>
      </c>
      <c r="L29" s="34">
        <v>6</v>
      </c>
      <c r="M29" s="34">
        <v>7</v>
      </c>
      <c r="N29" s="35" t="str">
        <f t="shared" si="2"/>
        <v>MASS 2</v>
      </c>
      <c r="O29" s="35" t="str">
        <f t="shared" si="3"/>
        <v>FEN 1</v>
      </c>
    </row>
    <row r="30" spans="1:15" ht="15" customHeight="1" x14ac:dyDescent="0.25">
      <c r="A30" s="290"/>
      <c r="B30" s="144">
        <v>118</v>
      </c>
      <c r="C30" s="114" t="str">
        <f t="shared" si="0"/>
        <v>STAN 3</v>
      </c>
      <c r="D30" s="114" t="str">
        <f t="shared" si="1"/>
        <v>FEN 1</v>
      </c>
      <c r="E30" s="219" t="s">
        <v>160</v>
      </c>
      <c r="F30" s="114" t="s">
        <v>149</v>
      </c>
      <c r="G30" s="156">
        <f>IFERROR(VLOOKUP($B30,'Cls MG'!$A$1:$G$135,4,FALSE),"")</f>
        <v>0</v>
      </c>
      <c r="H30" s="156">
        <f>IFERROR(VLOOKUP($B30,'Cls MG'!$A$1:$G$135,5,FALSE),"")</f>
        <v>0</v>
      </c>
      <c r="I30" s="256"/>
      <c r="K30" s="102">
        <v>13</v>
      </c>
      <c r="L30" s="34">
        <v>4</v>
      </c>
      <c r="M30" s="34">
        <v>2</v>
      </c>
      <c r="N30" s="35" t="str">
        <f t="shared" si="2"/>
        <v>STAN 2</v>
      </c>
      <c r="O30" s="35" t="str">
        <f t="shared" si="3"/>
        <v>BND</v>
      </c>
    </row>
    <row r="31" spans="1:15" ht="15" customHeight="1" x14ac:dyDescent="0.25">
      <c r="A31" s="290"/>
      <c r="B31" s="257">
        <v>108</v>
      </c>
      <c r="C31" s="156" t="str">
        <f t="shared" si="0"/>
        <v xml:space="preserve">ROC </v>
      </c>
      <c r="D31" s="156" t="str">
        <f t="shared" si="1"/>
        <v>MASS 2</v>
      </c>
      <c r="E31" s="219" t="s">
        <v>161</v>
      </c>
      <c r="F31" s="258" t="s">
        <v>157</v>
      </c>
      <c r="G31" s="156">
        <f>IFERROR(VLOOKUP($B31,'Cls MG'!$A$1:$G$135,4,FALSE),"")</f>
        <v>0</v>
      </c>
      <c r="H31" s="156">
        <f>IFERROR(VLOOKUP($B31,'Cls MG'!$A$1:$G$135,5,FALSE),"")</f>
        <v>0</v>
      </c>
      <c r="I31" s="256"/>
      <c r="K31" s="102">
        <v>14</v>
      </c>
      <c r="L31" s="34">
        <v>8</v>
      </c>
      <c r="M31" s="34">
        <v>1</v>
      </c>
      <c r="N31" s="35" t="str">
        <f t="shared" si="2"/>
        <v>FEN 2</v>
      </c>
      <c r="O31" s="35" t="str">
        <f t="shared" si="3"/>
        <v>SANO</v>
      </c>
    </row>
    <row r="32" spans="1:15" ht="15" customHeight="1" x14ac:dyDescent="0.25">
      <c r="A32" s="290"/>
      <c r="B32" s="144">
        <v>99</v>
      </c>
      <c r="C32" s="238" t="str">
        <f t="shared" si="0"/>
        <v>ASVP</v>
      </c>
      <c r="D32" s="238" t="str">
        <f t="shared" si="1"/>
        <v>MASS 1</v>
      </c>
      <c r="E32" s="219" t="s">
        <v>160</v>
      </c>
      <c r="F32" s="149" t="s">
        <v>157</v>
      </c>
      <c r="G32" s="156">
        <f>IFERROR(VLOOKUP($B32,'Cls MG'!$A$1:$G$135,4,FALSE),"")</f>
        <v>0</v>
      </c>
      <c r="H32" s="156">
        <f>IFERROR(VLOOKUP($B32,'Cls MG'!$A$1:$G$135,5,FALSE),"")</f>
        <v>0</v>
      </c>
      <c r="I32" s="256"/>
      <c r="K32" s="102">
        <v>15</v>
      </c>
      <c r="L32" s="34">
        <v>7</v>
      </c>
      <c r="M32" s="34">
        <v>5</v>
      </c>
      <c r="N32" s="35" t="str">
        <f t="shared" si="2"/>
        <v>FEN 1</v>
      </c>
      <c r="O32" s="35" t="str">
        <f t="shared" si="3"/>
        <v>MASS 1</v>
      </c>
    </row>
    <row r="33" spans="1:26" ht="15" customHeight="1" thickBot="1" x14ac:dyDescent="0.3">
      <c r="A33" s="291"/>
      <c r="B33" s="257">
        <v>72</v>
      </c>
      <c r="C33" s="114" t="str">
        <f t="shared" si="0"/>
        <v>STAN 2</v>
      </c>
      <c r="D33" s="114" t="str">
        <f t="shared" si="1"/>
        <v>STAN 1</v>
      </c>
      <c r="E33" s="219" t="s">
        <v>160</v>
      </c>
      <c r="F33" s="114" t="s">
        <v>159</v>
      </c>
      <c r="G33" s="156">
        <f>IFERROR(VLOOKUP($B33,'Cls MG'!$A$1:$G$135,4,FALSE),"")</f>
        <v>0</v>
      </c>
      <c r="H33" s="156">
        <f>IFERROR(VLOOKUP($B33,'Cls MG'!$A$1:$G$135,5,FALSE),"")</f>
        <v>0</v>
      </c>
      <c r="I33" s="256"/>
      <c r="K33" s="102">
        <v>16</v>
      </c>
      <c r="L33" s="33">
        <v>3</v>
      </c>
      <c r="M33" s="33">
        <v>6</v>
      </c>
      <c r="N33" s="35" t="str">
        <f t="shared" si="2"/>
        <v>STAN 1</v>
      </c>
      <c r="O33" s="35" t="str">
        <f t="shared" si="3"/>
        <v>MASS 2</v>
      </c>
    </row>
    <row r="34" spans="1:26" ht="15" customHeight="1" thickTop="1" x14ac:dyDescent="0.25">
      <c r="A34" s="304">
        <v>44650</v>
      </c>
      <c r="B34" s="292" t="s">
        <v>31</v>
      </c>
      <c r="C34" s="293"/>
      <c r="D34" s="293"/>
      <c r="E34" s="293"/>
      <c r="F34" s="293"/>
      <c r="G34" s="293"/>
      <c r="H34" s="293"/>
      <c r="I34" s="294"/>
      <c r="K34" s="102">
        <v>17</v>
      </c>
      <c r="L34" s="33">
        <v>2</v>
      </c>
      <c r="M34" s="33">
        <v>8</v>
      </c>
      <c r="N34" s="35" t="str">
        <f t="shared" si="2"/>
        <v>BND</v>
      </c>
      <c r="O34" s="35" t="str">
        <f t="shared" si="3"/>
        <v>FEN 2</v>
      </c>
    </row>
    <row r="35" spans="1:26" ht="15" customHeight="1" x14ac:dyDescent="0.25">
      <c r="A35" s="305"/>
      <c r="B35" s="166"/>
      <c r="C35" s="167" t="e">
        <f t="shared" si="0"/>
        <v>#N/A</v>
      </c>
      <c r="D35" s="167" t="e">
        <f t="shared" si="1"/>
        <v>#N/A</v>
      </c>
      <c r="E35" s="218"/>
      <c r="F35" s="167"/>
      <c r="G35" s="196" t="str">
        <f>IFERROR(VLOOKUP($B35,'Cls MG'!$A$1:$G$135,4,FALSE),"")</f>
        <v/>
      </c>
      <c r="H35" s="196" t="str">
        <f>IFERROR(VLOOKUP($B35,'Cls MG'!$A$1:$G$135,5,FALSE),"")</f>
        <v/>
      </c>
      <c r="I35" s="260" t="s">
        <v>10</v>
      </c>
      <c r="K35" s="102">
        <v>18</v>
      </c>
      <c r="L35" s="33">
        <v>5</v>
      </c>
      <c r="M35" s="33">
        <v>4</v>
      </c>
      <c r="N35" s="35" t="str">
        <f t="shared" si="2"/>
        <v>MASS 1</v>
      </c>
      <c r="O35" s="35" t="str">
        <f t="shared" si="3"/>
        <v>STAN 2</v>
      </c>
    </row>
    <row r="36" spans="1:26" ht="15" customHeight="1" x14ac:dyDescent="0.25">
      <c r="A36" s="305"/>
      <c r="B36" s="166"/>
      <c r="C36" s="167" t="e">
        <f t="shared" si="0"/>
        <v>#N/A</v>
      </c>
      <c r="D36" s="167" t="e">
        <f t="shared" si="1"/>
        <v>#N/A</v>
      </c>
      <c r="E36" s="218"/>
      <c r="F36" s="167"/>
      <c r="G36" s="196" t="str">
        <f>IFERROR(VLOOKUP($B36,'Cls MG'!$A$1:$G$135,4,FALSE),"")</f>
        <v/>
      </c>
      <c r="H36" s="196" t="str">
        <f>IFERROR(VLOOKUP($B36,'Cls MG'!$A$1:$G$135,5,FALSE),"")</f>
        <v/>
      </c>
      <c r="I36" s="220"/>
      <c r="K36" s="102">
        <v>19</v>
      </c>
      <c r="L36" s="33">
        <v>6</v>
      </c>
      <c r="M36" s="33">
        <v>1</v>
      </c>
      <c r="N36" s="35" t="str">
        <f t="shared" si="2"/>
        <v>MASS 2</v>
      </c>
      <c r="O36" s="35" t="str">
        <f t="shared" si="3"/>
        <v>SANO</v>
      </c>
    </row>
    <row r="37" spans="1:26" ht="15" customHeight="1" x14ac:dyDescent="0.25">
      <c r="A37" s="305"/>
      <c r="B37" s="166"/>
      <c r="C37" s="167" t="e">
        <f t="shared" si="0"/>
        <v>#N/A</v>
      </c>
      <c r="D37" s="167" t="e">
        <f t="shared" si="1"/>
        <v>#N/A</v>
      </c>
      <c r="E37" s="218"/>
      <c r="F37" s="167"/>
      <c r="G37" s="196" t="str">
        <f>IFERROR(VLOOKUP($B37,'Cls MG'!$A$1:$G$135,4,FALSE),"")</f>
        <v/>
      </c>
      <c r="H37" s="196" t="str">
        <f>IFERROR(VLOOKUP($B37,'Cls MG'!$A$1:$G$135,5,FALSE),"")</f>
        <v/>
      </c>
      <c r="I37" s="220"/>
      <c r="K37" s="102">
        <v>20</v>
      </c>
      <c r="L37" s="34">
        <v>3</v>
      </c>
      <c r="M37" s="34">
        <v>7</v>
      </c>
      <c r="N37" s="35" t="str">
        <f t="shared" si="2"/>
        <v>STAN 1</v>
      </c>
      <c r="O37" s="35" t="str">
        <f t="shared" si="3"/>
        <v>FEN 1</v>
      </c>
    </row>
    <row r="38" spans="1:26" ht="15" customHeight="1" x14ac:dyDescent="0.25">
      <c r="A38" s="305"/>
      <c r="B38" s="166"/>
      <c r="C38" s="167" t="e">
        <f t="shared" si="0"/>
        <v>#N/A</v>
      </c>
      <c r="D38" s="167" t="e">
        <f t="shared" si="1"/>
        <v>#N/A</v>
      </c>
      <c r="E38" s="218"/>
      <c r="F38" s="167"/>
      <c r="G38" s="196" t="str">
        <f>IFERROR(VLOOKUP($B38,'Cls MG'!$A$1:$G$135,4,FALSE),"")</f>
        <v/>
      </c>
      <c r="H38" s="196" t="str">
        <f>IFERROR(VLOOKUP($B38,'Cls MG'!$A$1:$G$135,5,FALSE),"")</f>
        <v/>
      </c>
      <c r="I38" s="220"/>
      <c r="K38" s="102">
        <v>21</v>
      </c>
      <c r="L38" s="34">
        <v>4</v>
      </c>
      <c r="M38" s="34">
        <v>8</v>
      </c>
      <c r="N38" s="35" t="str">
        <f t="shared" si="2"/>
        <v>STAN 2</v>
      </c>
      <c r="O38" s="35" t="str">
        <f t="shared" si="3"/>
        <v>FEN 2</v>
      </c>
    </row>
    <row r="39" spans="1:26" ht="15" customHeight="1" x14ac:dyDescent="0.25">
      <c r="A39" s="305"/>
      <c r="B39" s="166"/>
      <c r="C39" s="167" t="e">
        <f t="shared" si="0"/>
        <v>#N/A</v>
      </c>
      <c r="D39" s="167" t="e">
        <f t="shared" si="1"/>
        <v>#N/A</v>
      </c>
      <c r="E39" s="218"/>
      <c r="F39" s="167"/>
      <c r="G39" s="196" t="str">
        <f>IFERROR(VLOOKUP($B39,'Cls MG'!$A$1:$G$135,4,FALSE),"")</f>
        <v/>
      </c>
      <c r="H39" s="196" t="str">
        <f>IFERROR(VLOOKUP($B39,'Cls MG'!$A$1:$G$135,5,FALSE),"")</f>
        <v/>
      </c>
      <c r="I39" s="220"/>
      <c r="K39" s="102">
        <v>22</v>
      </c>
      <c r="L39" s="33">
        <v>2</v>
      </c>
      <c r="M39" s="33">
        <v>6</v>
      </c>
      <c r="N39" s="35" t="str">
        <f t="shared" si="2"/>
        <v>BND</v>
      </c>
      <c r="O39" s="35" t="str">
        <f t="shared" si="3"/>
        <v>MASS 2</v>
      </c>
    </row>
    <row r="40" spans="1:26" ht="15" customHeight="1" x14ac:dyDescent="0.25">
      <c r="A40" s="305"/>
      <c r="B40" s="166"/>
      <c r="C40" s="167" t="e">
        <f t="shared" si="0"/>
        <v>#N/A</v>
      </c>
      <c r="D40" s="167" t="e">
        <f t="shared" si="1"/>
        <v>#N/A</v>
      </c>
      <c r="E40" s="218"/>
      <c r="F40" s="214"/>
      <c r="G40" s="196" t="str">
        <f>IFERROR(VLOOKUP($B40,'Cls MG'!$A$1:$G$135,4,FALSE),"")</f>
        <v/>
      </c>
      <c r="H40" s="196" t="str">
        <f>IFERROR(VLOOKUP($B40,'Cls MG'!$A$1:$G$135,5,FALSE),"")</f>
        <v/>
      </c>
      <c r="I40" s="220"/>
      <c r="K40" s="102">
        <v>23</v>
      </c>
      <c r="L40" s="33">
        <v>3</v>
      </c>
      <c r="M40" s="33">
        <v>5</v>
      </c>
      <c r="N40" s="35" t="str">
        <f t="shared" si="2"/>
        <v>STAN 1</v>
      </c>
      <c r="O40" s="35" t="str">
        <f t="shared" si="3"/>
        <v>MASS 1</v>
      </c>
    </row>
    <row r="41" spans="1:26" ht="15" customHeight="1" x14ac:dyDescent="0.25">
      <c r="A41" s="305"/>
      <c r="B41" s="166"/>
      <c r="C41" s="167" t="e">
        <f t="shared" si="0"/>
        <v>#N/A</v>
      </c>
      <c r="D41" s="167" t="e">
        <f t="shared" si="1"/>
        <v>#N/A</v>
      </c>
      <c r="E41" s="218"/>
      <c r="F41" s="214"/>
      <c r="G41" s="196" t="str">
        <f>IFERROR(VLOOKUP($B41,'Cls MG'!$A$1:$G$135,4,FALSE),"")</f>
        <v/>
      </c>
      <c r="H41" s="196" t="str">
        <f>IFERROR(VLOOKUP($B41,'Cls MG'!$A$1:$G$135,5,FALSE),"")</f>
        <v/>
      </c>
      <c r="I41" s="220"/>
      <c r="K41" s="102">
        <v>24</v>
      </c>
      <c r="L41" s="33">
        <v>1</v>
      </c>
      <c r="M41" s="33">
        <v>7</v>
      </c>
      <c r="N41" s="35" t="str">
        <f t="shared" si="2"/>
        <v>SANO</v>
      </c>
      <c r="O41" s="35" t="str">
        <f t="shared" si="3"/>
        <v>FEN 1</v>
      </c>
    </row>
    <row r="42" spans="1:26" s="2" customFormat="1" ht="15" customHeight="1" x14ac:dyDescent="0.25">
      <c r="A42" s="305"/>
      <c r="B42" s="166"/>
      <c r="C42" s="167" t="e">
        <f t="shared" si="0"/>
        <v>#N/A</v>
      </c>
      <c r="D42" s="167" t="e">
        <f t="shared" si="1"/>
        <v>#N/A</v>
      </c>
      <c r="E42" s="218"/>
      <c r="F42" s="167"/>
      <c r="G42" s="196" t="str">
        <f>IFERROR(VLOOKUP($B42,'Cls MG'!$A$1:$G$135,4,FALSE),"")</f>
        <v/>
      </c>
      <c r="H42" s="196" t="str">
        <f>IFERROR(VLOOKUP($B42,'Cls MG'!$A$1:$G$135,5,FALSE),"")</f>
        <v/>
      </c>
      <c r="I42" s="220"/>
      <c r="K42" s="102">
        <v>25</v>
      </c>
      <c r="L42" s="33">
        <v>4</v>
      </c>
      <c r="M42" s="33">
        <v>6</v>
      </c>
      <c r="N42" s="35" t="str">
        <f t="shared" si="2"/>
        <v>STAN 2</v>
      </c>
      <c r="O42" s="35" t="str">
        <f t="shared" si="3"/>
        <v>MASS 2</v>
      </c>
      <c r="Q42" s="1"/>
      <c r="R42" s="1"/>
      <c r="S42" s="1"/>
      <c r="T42" s="1"/>
      <c r="W42" s="1"/>
      <c r="X42" s="1"/>
      <c r="Y42" s="1"/>
      <c r="Z42" s="1"/>
    </row>
    <row r="43" spans="1:26" ht="15" customHeight="1" x14ac:dyDescent="0.25">
      <c r="A43" s="305"/>
      <c r="B43" s="226"/>
      <c r="C43" s="196" t="e">
        <f t="shared" si="0"/>
        <v>#N/A</v>
      </c>
      <c r="D43" s="196" t="e">
        <f t="shared" si="1"/>
        <v>#N/A</v>
      </c>
      <c r="E43" s="218"/>
      <c r="F43" s="227"/>
      <c r="G43" s="196" t="str">
        <f>IFERROR(VLOOKUP($B43,'Cls MG'!$A$1:$G$135,4,FALSE),"")</f>
        <v/>
      </c>
      <c r="H43" s="196" t="str">
        <f>IFERROR(VLOOKUP($B43,'Cls MG'!$A$1:$G$135,5,FALSE),"")</f>
        <v/>
      </c>
      <c r="I43" s="220"/>
      <c r="K43" s="102">
        <v>26</v>
      </c>
      <c r="L43" s="34">
        <v>8</v>
      </c>
      <c r="M43" s="34">
        <v>5</v>
      </c>
      <c r="N43" s="35" t="str">
        <f t="shared" si="2"/>
        <v>FEN 2</v>
      </c>
      <c r="O43" s="35" t="str">
        <f t="shared" si="3"/>
        <v>MASS 1</v>
      </c>
    </row>
    <row r="44" spans="1:26" ht="15" customHeight="1" x14ac:dyDescent="0.25">
      <c r="A44" s="305"/>
      <c r="B44" s="166"/>
      <c r="C44" s="239" t="e">
        <f t="shared" si="0"/>
        <v>#N/A</v>
      </c>
      <c r="D44" s="239" t="e">
        <f t="shared" si="1"/>
        <v>#N/A</v>
      </c>
      <c r="E44" s="235"/>
      <c r="F44" s="214"/>
      <c r="G44" s="196" t="str">
        <f>IFERROR(VLOOKUP($B44,'Cls MG'!$A$1:$G$135,4,FALSE),"")</f>
        <v/>
      </c>
      <c r="H44" s="196" t="str">
        <f>IFERROR(VLOOKUP($B44,'Cls MG'!$A$1:$G$135,5,FALSE),"")</f>
        <v/>
      </c>
      <c r="I44" s="220"/>
      <c r="K44" s="102">
        <v>27</v>
      </c>
      <c r="L44" s="34">
        <v>7</v>
      </c>
      <c r="M44" s="34">
        <v>2</v>
      </c>
      <c r="N44" s="35" t="str">
        <f t="shared" si="2"/>
        <v>FEN 1</v>
      </c>
      <c r="O44" s="35" t="str">
        <f t="shared" si="3"/>
        <v>BND</v>
      </c>
    </row>
    <row r="45" spans="1:26" ht="15" customHeight="1" x14ac:dyDescent="0.25">
      <c r="A45" s="305"/>
      <c r="B45" s="226"/>
      <c r="C45" s="167" t="e">
        <f t="shared" si="0"/>
        <v>#N/A</v>
      </c>
      <c r="D45" s="167" t="e">
        <f t="shared" si="1"/>
        <v>#N/A</v>
      </c>
      <c r="E45" s="218"/>
      <c r="F45" s="167"/>
      <c r="G45" s="196" t="str">
        <f>IFERROR(VLOOKUP($B45,'Cls MG'!$A$1:$G$135,4,FALSE),"")</f>
        <v/>
      </c>
      <c r="H45" s="196" t="str">
        <f>IFERROR(VLOOKUP($B45,'Cls MG'!$A$1:$G$135,5,FALSE),"")</f>
        <v/>
      </c>
      <c r="I45" s="220"/>
      <c r="K45" s="102">
        <v>28</v>
      </c>
      <c r="L45" s="34">
        <v>1</v>
      </c>
      <c r="M45" s="34">
        <v>3</v>
      </c>
      <c r="N45" s="35" t="str">
        <f t="shared" si="2"/>
        <v>SANO</v>
      </c>
      <c r="O45" s="35" t="str">
        <f t="shared" si="3"/>
        <v>STAN 1</v>
      </c>
    </row>
    <row r="46" spans="1:26" ht="15" customHeight="1" thickBot="1" x14ac:dyDescent="0.3">
      <c r="A46" s="306"/>
      <c r="B46" s="217"/>
      <c r="C46" s="190" t="e">
        <f t="shared" si="0"/>
        <v>#N/A</v>
      </c>
      <c r="D46" s="190" t="e">
        <f t="shared" si="1"/>
        <v>#N/A</v>
      </c>
      <c r="E46" s="222"/>
      <c r="F46" s="169"/>
      <c r="G46" s="241" t="str">
        <f>IFERROR(VLOOKUP($B46,'Cls MG'!$A$1:$G$135,4,FALSE),"")</f>
        <v/>
      </c>
      <c r="H46" s="241" t="str">
        <f>IFERROR(VLOOKUP($B46,'Cls MG'!$A$1:$G$135,5,FALSE),"")</f>
        <v/>
      </c>
      <c r="I46" s="221"/>
      <c r="K46" s="102">
        <v>29</v>
      </c>
      <c r="L46" s="125">
        <v>1</v>
      </c>
      <c r="M46" s="125">
        <v>9</v>
      </c>
      <c r="N46" s="35" t="str">
        <f t="shared" si="2"/>
        <v>SANO</v>
      </c>
      <c r="O46" s="35" t="str">
        <f t="shared" si="3"/>
        <v>ASVP</v>
      </c>
    </row>
    <row r="47" spans="1:26" ht="15" customHeight="1" thickTop="1" x14ac:dyDescent="0.25">
      <c r="K47" s="102">
        <v>30</v>
      </c>
      <c r="L47" s="125">
        <v>2</v>
      </c>
      <c r="M47" s="125">
        <v>9</v>
      </c>
      <c r="N47" s="35" t="str">
        <f t="shared" si="2"/>
        <v>BND</v>
      </c>
      <c r="O47" s="35" t="str">
        <f t="shared" si="3"/>
        <v>ASVP</v>
      </c>
    </row>
    <row r="48" spans="1:26" ht="15" customHeight="1" x14ac:dyDescent="0.25">
      <c r="K48" s="102">
        <v>31</v>
      </c>
      <c r="L48" s="125">
        <v>3</v>
      </c>
      <c r="M48" s="125">
        <v>9</v>
      </c>
      <c r="N48" s="35" t="str">
        <f t="shared" si="2"/>
        <v>STAN 1</v>
      </c>
      <c r="O48" s="35" t="str">
        <f t="shared" si="3"/>
        <v>ASVP</v>
      </c>
    </row>
    <row r="49" spans="11:26" ht="15" customHeight="1" x14ac:dyDescent="0.25">
      <c r="K49" s="102">
        <v>32</v>
      </c>
      <c r="L49" s="125">
        <v>4</v>
      </c>
      <c r="M49" s="125">
        <v>9</v>
      </c>
      <c r="N49" s="35" t="str">
        <f t="shared" si="2"/>
        <v>STAN 2</v>
      </c>
      <c r="O49" s="35" t="str">
        <f t="shared" si="3"/>
        <v>ASVP</v>
      </c>
    </row>
    <row r="50" spans="11:26" ht="15" customHeight="1" x14ac:dyDescent="0.25">
      <c r="K50" s="102">
        <v>33</v>
      </c>
      <c r="L50" s="125">
        <v>5</v>
      </c>
      <c r="M50" s="125">
        <v>9</v>
      </c>
      <c r="N50" s="35" t="str">
        <f t="shared" si="2"/>
        <v>MASS 1</v>
      </c>
      <c r="O50" s="35" t="str">
        <f t="shared" si="3"/>
        <v>ASVP</v>
      </c>
    </row>
    <row r="51" spans="11:26" ht="15" customHeight="1" x14ac:dyDescent="0.25">
      <c r="K51" s="102">
        <v>34</v>
      </c>
      <c r="L51" s="125">
        <v>6</v>
      </c>
      <c r="M51" s="125">
        <v>9</v>
      </c>
      <c r="N51" s="35" t="str">
        <f t="shared" si="2"/>
        <v>MASS 2</v>
      </c>
      <c r="O51" s="35" t="str">
        <f t="shared" si="3"/>
        <v>ASVP</v>
      </c>
    </row>
    <row r="52" spans="11:26" ht="15" customHeight="1" x14ac:dyDescent="0.25">
      <c r="K52" s="102">
        <v>35</v>
      </c>
      <c r="L52" s="125">
        <v>7</v>
      </c>
      <c r="M52" s="125">
        <v>9</v>
      </c>
      <c r="N52" s="35" t="str">
        <f t="shared" si="2"/>
        <v>FEN 1</v>
      </c>
      <c r="O52" s="35" t="str">
        <f t="shared" si="3"/>
        <v>ASVP</v>
      </c>
    </row>
    <row r="53" spans="11:26" ht="15" customHeight="1" x14ac:dyDescent="0.25">
      <c r="K53" s="102">
        <v>36</v>
      </c>
      <c r="L53" s="125">
        <v>8</v>
      </c>
      <c r="M53" s="125">
        <v>9</v>
      </c>
      <c r="N53" s="35" t="str">
        <f t="shared" si="2"/>
        <v>FEN 2</v>
      </c>
      <c r="O53" s="35" t="str">
        <f t="shared" si="3"/>
        <v>ASVP</v>
      </c>
    </row>
    <row r="54" spans="11:26" ht="15" customHeight="1" x14ac:dyDescent="0.25">
      <c r="K54" s="102">
        <v>37</v>
      </c>
      <c r="L54" s="125">
        <v>1</v>
      </c>
      <c r="M54" s="125">
        <v>10</v>
      </c>
      <c r="N54" s="35" t="str">
        <f t="shared" si="2"/>
        <v>SANO</v>
      </c>
      <c r="O54" s="35" t="str">
        <f t="shared" si="3"/>
        <v xml:space="preserve">ROC </v>
      </c>
    </row>
    <row r="55" spans="11:26" ht="15" customHeight="1" x14ac:dyDescent="0.25">
      <c r="K55" s="102">
        <v>38</v>
      </c>
      <c r="L55" s="125">
        <v>2</v>
      </c>
      <c r="M55" s="125">
        <v>10</v>
      </c>
      <c r="N55" s="35" t="str">
        <f t="shared" si="2"/>
        <v>BND</v>
      </c>
      <c r="O55" s="35" t="str">
        <f t="shared" si="3"/>
        <v xml:space="preserve">ROC </v>
      </c>
      <c r="W55" s="2"/>
      <c r="X55" s="2"/>
      <c r="Y55" s="2"/>
      <c r="Z55" s="2"/>
    </row>
    <row r="56" spans="11:26" ht="15" customHeight="1" x14ac:dyDescent="0.25">
      <c r="K56" s="102">
        <v>39</v>
      </c>
      <c r="L56" s="125">
        <v>3</v>
      </c>
      <c r="M56" s="125">
        <v>10</v>
      </c>
      <c r="N56" s="35" t="str">
        <f t="shared" si="2"/>
        <v>STAN 1</v>
      </c>
      <c r="O56" s="35" t="str">
        <f t="shared" si="3"/>
        <v xml:space="preserve">ROC </v>
      </c>
    </row>
    <row r="57" spans="11:26" ht="15" customHeight="1" x14ac:dyDescent="0.25">
      <c r="K57" s="102">
        <v>40</v>
      </c>
      <c r="L57" s="125">
        <v>4</v>
      </c>
      <c r="M57" s="125">
        <v>10</v>
      </c>
      <c r="N57" s="35" t="str">
        <f t="shared" si="2"/>
        <v>STAN 2</v>
      </c>
      <c r="O57" s="35" t="str">
        <f t="shared" si="3"/>
        <v xml:space="preserve">ROC </v>
      </c>
    </row>
    <row r="58" spans="11:26" ht="15" customHeight="1" x14ac:dyDescent="0.25">
      <c r="K58" s="102">
        <v>41</v>
      </c>
      <c r="L58" s="125">
        <v>5</v>
      </c>
      <c r="M58" s="125">
        <v>10</v>
      </c>
      <c r="N58" s="35" t="str">
        <f t="shared" si="2"/>
        <v>MASS 1</v>
      </c>
      <c r="O58" s="35" t="str">
        <f t="shared" si="3"/>
        <v xml:space="preserve">ROC </v>
      </c>
    </row>
    <row r="59" spans="11:26" ht="15" customHeight="1" x14ac:dyDescent="0.25">
      <c r="K59" s="102">
        <v>42</v>
      </c>
      <c r="L59" s="125">
        <v>6</v>
      </c>
      <c r="M59" s="125">
        <v>10</v>
      </c>
      <c r="N59" s="35" t="str">
        <f t="shared" si="2"/>
        <v>MASS 2</v>
      </c>
      <c r="O59" s="35" t="str">
        <f t="shared" si="3"/>
        <v xml:space="preserve">ROC </v>
      </c>
    </row>
    <row r="60" spans="11:26" ht="15" customHeight="1" x14ac:dyDescent="0.25">
      <c r="K60" s="102">
        <v>43</v>
      </c>
      <c r="L60" s="125">
        <v>7</v>
      </c>
      <c r="M60" s="125">
        <v>10</v>
      </c>
      <c r="N60" s="35" t="str">
        <f t="shared" si="2"/>
        <v>FEN 1</v>
      </c>
      <c r="O60" s="35" t="str">
        <f t="shared" si="3"/>
        <v xml:space="preserve">ROC </v>
      </c>
    </row>
    <row r="61" spans="11:26" ht="15" customHeight="1" x14ac:dyDescent="0.25">
      <c r="K61" s="102">
        <v>44</v>
      </c>
      <c r="L61" s="125">
        <v>8</v>
      </c>
      <c r="M61" s="125">
        <v>10</v>
      </c>
      <c r="N61" s="35" t="str">
        <f t="shared" si="2"/>
        <v>FEN 2</v>
      </c>
      <c r="O61" s="35" t="str">
        <f t="shared" si="3"/>
        <v xml:space="preserve">ROC </v>
      </c>
    </row>
    <row r="62" spans="11:26" ht="15" customHeight="1" x14ac:dyDescent="0.25">
      <c r="K62" s="102">
        <v>45</v>
      </c>
      <c r="L62" s="125">
        <v>9</v>
      </c>
      <c r="M62" s="125">
        <v>10</v>
      </c>
      <c r="N62" s="35" t="str">
        <f t="shared" si="2"/>
        <v>ASVP</v>
      </c>
      <c r="O62" s="35" t="str">
        <f t="shared" si="3"/>
        <v xml:space="preserve">ROC </v>
      </c>
    </row>
    <row r="63" spans="11:26" ht="15" customHeight="1" x14ac:dyDescent="0.25">
      <c r="K63" s="102">
        <v>46</v>
      </c>
      <c r="L63" s="125">
        <v>1</v>
      </c>
      <c r="M63" s="125">
        <v>11</v>
      </c>
      <c r="N63" s="35" t="str">
        <f t="shared" si="2"/>
        <v>SANO</v>
      </c>
      <c r="O63" s="35" t="str">
        <f t="shared" si="3"/>
        <v>STAN 3</v>
      </c>
      <c r="Q63" s="2"/>
      <c r="R63" s="2"/>
      <c r="S63" s="2"/>
      <c r="T63" s="2"/>
    </row>
    <row r="64" spans="11:26" ht="15" customHeight="1" x14ac:dyDescent="0.25">
      <c r="K64" s="102">
        <v>47</v>
      </c>
      <c r="L64" s="125">
        <v>2</v>
      </c>
      <c r="M64" s="125">
        <v>11</v>
      </c>
      <c r="N64" s="35" t="str">
        <f t="shared" si="2"/>
        <v>BND</v>
      </c>
      <c r="O64" s="35" t="str">
        <f t="shared" si="3"/>
        <v>STAN 3</v>
      </c>
    </row>
    <row r="65" spans="1:26" ht="15" customHeight="1" x14ac:dyDescent="0.25">
      <c r="K65" s="102">
        <v>48</v>
      </c>
      <c r="L65" s="125">
        <v>3</v>
      </c>
      <c r="M65" s="125">
        <v>11</v>
      </c>
      <c r="N65" s="35" t="str">
        <f t="shared" si="2"/>
        <v>STAN 1</v>
      </c>
      <c r="O65" s="35" t="str">
        <f t="shared" si="3"/>
        <v>STAN 3</v>
      </c>
    </row>
    <row r="66" spans="1:26" ht="15" customHeight="1" x14ac:dyDescent="0.25">
      <c r="K66" s="102">
        <v>49</v>
      </c>
      <c r="L66" s="125">
        <v>4</v>
      </c>
      <c r="M66" s="125">
        <v>11</v>
      </c>
      <c r="N66" s="35" t="str">
        <f t="shared" si="2"/>
        <v>STAN 2</v>
      </c>
      <c r="O66" s="35" t="str">
        <f t="shared" si="3"/>
        <v>STAN 3</v>
      </c>
    </row>
    <row r="67" spans="1:26" ht="15" customHeight="1" x14ac:dyDescent="0.25">
      <c r="K67" s="102">
        <v>50</v>
      </c>
      <c r="L67" s="125">
        <v>5</v>
      </c>
      <c r="M67" s="125">
        <v>11</v>
      </c>
      <c r="N67" s="35" t="str">
        <f t="shared" si="2"/>
        <v>MASS 1</v>
      </c>
      <c r="O67" s="35" t="str">
        <f t="shared" si="3"/>
        <v>STAN 3</v>
      </c>
    </row>
    <row r="68" spans="1:26" ht="15" customHeight="1" x14ac:dyDescent="0.25">
      <c r="K68" s="102">
        <v>51</v>
      </c>
      <c r="L68" s="125">
        <v>6</v>
      </c>
      <c r="M68" s="125">
        <v>11</v>
      </c>
      <c r="N68" s="35" t="str">
        <f t="shared" si="2"/>
        <v>MASS 2</v>
      </c>
      <c r="O68" s="35" t="str">
        <f t="shared" si="3"/>
        <v>STAN 3</v>
      </c>
    </row>
    <row r="69" spans="1:26" ht="15" customHeight="1" x14ac:dyDescent="0.25">
      <c r="K69" s="102">
        <v>52</v>
      </c>
      <c r="L69" s="125">
        <v>7</v>
      </c>
      <c r="M69" s="125">
        <v>11</v>
      </c>
      <c r="N69" s="35" t="str">
        <f t="shared" si="2"/>
        <v>FEN 1</v>
      </c>
      <c r="O69" s="35" t="str">
        <f t="shared" si="3"/>
        <v>STAN 3</v>
      </c>
    </row>
    <row r="70" spans="1:26" ht="15" customHeight="1" x14ac:dyDescent="0.25">
      <c r="K70" s="102">
        <v>53</v>
      </c>
      <c r="L70" s="125">
        <v>8</v>
      </c>
      <c r="M70" s="125">
        <v>11</v>
      </c>
      <c r="N70" s="35" t="str">
        <f t="shared" si="2"/>
        <v>FEN 2</v>
      </c>
      <c r="O70" s="35" t="str">
        <f t="shared" si="3"/>
        <v>STAN 3</v>
      </c>
    </row>
    <row r="71" spans="1:26" ht="15" customHeight="1" x14ac:dyDescent="0.25">
      <c r="K71" s="102">
        <v>54</v>
      </c>
      <c r="L71" s="125">
        <v>9</v>
      </c>
      <c r="M71" s="125">
        <v>11</v>
      </c>
      <c r="N71" s="35" t="str">
        <f t="shared" si="2"/>
        <v>ASVP</v>
      </c>
      <c r="O71" s="35" t="str">
        <f t="shared" si="3"/>
        <v>STAN 3</v>
      </c>
      <c r="U71" s="2"/>
    </row>
    <row r="72" spans="1:26" s="2" customFormat="1" ht="15" customHeight="1" x14ac:dyDescent="0.25">
      <c r="A72" s="1"/>
      <c r="B72" s="129"/>
      <c r="C72" s="129"/>
      <c r="D72" s="129"/>
      <c r="E72" s="7"/>
      <c r="F72" s="7"/>
      <c r="G72" s="129"/>
      <c r="H72" s="129"/>
      <c r="I72" s="129"/>
      <c r="K72" s="102">
        <v>55</v>
      </c>
      <c r="L72" s="125">
        <v>10</v>
      </c>
      <c r="M72" s="125">
        <v>11</v>
      </c>
      <c r="N72" s="35" t="str">
        <f t="shared" si="2"/>
        <v xml:space="preserve">ROC </v>
      </c>
      <c r="O72" s="35" t="str">
        <f t="shared" si="3"/>
        <v>STAN 3</v>
      </c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 x14ac:dyDescent="0.25">
      <c r="K73" s="102">
        <v>56</v>
      </c>
      <c r="L73" s="125">
        <v>1</v>
      </c>
      <c r="M73" s="125">
        <v>12</v>
      </c>
      <c r="N73" s="35" t="str">
        <f t="shared" si="2"/>
        <v>SANO</v>
      </c>
      <c r="O73" s="35" t="str">
        <f t="shared" si="3"/>
        <v>JBS</v>
      </c>
    </row>
    <row r="74" spans="1:26" ht="15" customHeight="1" x14ac:dyDescent="0.25">
      <c r="K74" s="102">
        <v>57</v>
      </c>
      <c r="L74" s="125">
        <v>2</v>
      </c>
      <c r="M74" s="125">
        <v>12</v>
      </c>
      <c r="N74" s="35" t="str">
        <f t="shared" si="2"/>
        <v>BND</v>
      </c>
      <c r="O74" s="35" t="str">
        <f t="shared" si="3"/>
        <v>JBS</v>
      </c>
    </row>
    <row r="75" spans="1:26" ht="15" customHeight="1" x14ac:dyDescent="0.25">
      <c r="K75" s="102">
        <v>58</v>
      </c>
      <c r="L75" s="125">
        <v>3</v>
      </c>
      <c r="M75" s="125">
        <v>12</v>
      </c>
      <c r="N75" s="35" t="str">
        <f t="shared" si="2"/>
        <v>STAN 1</v>
      </c>
      <c r="O75" s="35" t="str">
        <f t="shared" si="3"/>
        <v>JBS</v>
      </c>
    </row>
    <row r="76" spans="1:26" ht="15" customHeight="1" x14ac:dyDescent="0.25">
      <c r="K76" s="102">
        <v>59</v>
      </c>
      <c r="L76" s="125">
        <v>4</v>
      </c>
      <c r="M76" s="125">
        <v>12</v>
      </c>
      <c r="N76" s="35" t="str">
        <f t="shared" si="2"/>
        <v>STAN 2</v>
      </c>
      <c r="O76" s="35" t="str">
        <f t="shared" si="3"/>
        <v>JBS</v>
      </c>
    </row>
    <row r="77" spans="1:26" ht="15" customHeight="1" x14ac:dyDescent="0.25">
      <c r="K77" s="102">
        <v>60</v>
      </c>
      <c r="L77" s="125">
        <v>5</v>
      </c>
      <c r="M77" s="125">
        <v>12</v>
      </c>
      <c r="N77" s="35" t="str">
        <f t="shared" si="2"/>
        <v>MASS 1</v>
      </c>
      <c r="O77" s="35" t="str">
        <f t="shared" si="3"/>
        <v>JBS</v>
      </c>
    </row>
    <row r="78" spans="1:26" ht="15" customHeight="1" x14ac:dyDescent="0.25">
      <c r="K78" s="102">
        <v>61</v>
      </c>
      <c r="L78" s="125">
        <v>6</v>
      </c>
      <c r="M78" s="125">
        <v>12</v>
      </c>
      <c r="N78" s="35" t="str">
        <f t="shared" si="2"/>
        <v>MASS 2</v>
      </c>
      <c r="O78" s="35" t="str">
        <f t="shared" si="3"/>
        <v>JBS</v>
      </c>
    </row>
    <row r="79" spans="1:26" ht="15" customHeight="1" x14ac:dyDescent="0.25">
      <c r="K79" s="102">
        <v>62</v>
      </c>
      <c r="L79" s="125">
        <v>7</v>
      </c>
      <c r="M79" s="125">
        <v>12</v>
      </c>
      <c r="N79" s="35" t="str">
        <f t="shared" si="2"/>
        <v>FEN 1</v>
      </c>
      <c r="O79" s="35" t="str">
        <f t="shared" si="3"/>
        <v>JBS</v>
      </c>
    </row>
    <row r="80" spans="1:26" ht="15" customHeight="1" x14ac:dyDescent="0.25">
      <c r="K80" s="102">
        <v>63</v>
      </c>
      <c r="L80" s="125">
        <v>8</v>
      </c>
      <c r="M80" s="125">
        <v>12</v>
      </c>
      <c r="N80" s="35" t="str">
        <f t="shared" si="2"/>
        <v>FEN 2</v>
      </c>
      <c r="O80" s="35" t="str">
        <f t="shared" si="3"/>
        <v>JBS</v>
      </c>
    </row>
    <row r="81" spans="11:26" ht="15" customHeight="1" x14ac:dyDescent="0.25">
      <c r="K81" s="102">
        <v>64</v>
      </c>
      <c r="L81" s="125">
        <v>9</v>
      </c>
      <c r="M81" s="125">
        <v>12</v>
      </c>
      <c r="N81" s="35" t="str">
        <f t="shared" si="2"/>
        <v>ASVP</v>
      </c>
      <c r="O81" s="35" t="str">
        <f t="shared" si="3"/>
        <v>JBS</v>
      </c>
    </row>
    <row r="82" spans="11:26" ht="15" customHeight="1" x14ac:dyDescent="0.25">
      <c r="K82" s="102">
        <v>65</v>
      </c>
      <c r="L82" s="125">
        <v>10</v>
      </c>
      <c r="M82" s="125">
        <v>12</v>
      </c>
      <c r="N82" s="35" t="str">
        <f t="shared" si="2"/>
        <v xml:space="preserve">ROC </v>
      </c>
      <c r="O82" s="35" t="str">
        <f t="shared" si="3"/>
        <v>JBS</v>
      </c>
    </row>
    <row r="83" spans="11:26" ht="15" customHeight="1" x14ac:dyDescent="0.25">
      <c r="K83" s="102">
        <v>66</v>
      </c>
      <c r="L83" s="125">
        <v>11</v>
      </c>
      <c r="M83" s="125">
        <v>12</v>
      </c>
      <c r="N83" s="35" t="str">
        <f t="shared" ref="N83:N138" si="4">VLOOKUP(L83,$K$2:$L$15,2)</f>
        <v>STAN 3</v>
      </c>
      <c r="O83" s="35" t="str">
        <f t="shared" ref="O83:O138" si="5">VLOOKUP(M83,$K$2:$L$15,2)</f>
        <v>JBS</v>
      </c>
      <c r="V83" s="2"/>
      <c r="W83" s="2"/>
      <c r="X83" s="2"/>
      <c r="Y83" s="2"/>
      <c r="Z83" s="2"/>
    </row>
    <row r="84" spans="11:26" ht="15" customHeight="1" x14ac:dyDescent="0.25">
      <c r="K84" s="98">
        <v>67</v>
      </c>
      <c r="L84" s="33">
        <v>3</v>
      </c>
      <c r="M84" s="33">
        <v>2</v>
      </c>
      <c r="N84" s="35" t="str">
        <f t="shared" si="4"/>
        <v>STAN 1</v>
      </c>
      <c r="O84" s="35" t="str">
        <f t="shared" si="5"/>
        <v>BND</v>
      </c>
    </row>
    <row r="85" spans="11:26" ht="15" customHeight="1" x14ac:dyDescent="0.25">
      <c r="K85" s="98">
        <v>68</v>
      </c>
      <c r="L85" s="33">
        <v>5</v>
      </c>
      <c r="M85" s="33">
        <v>1</v>
      </c>
      <c r="N85" s="35" t="str">
        <f t="shared" si="4"/>
        <v>MASS 1</v>
      </c>
      <c r="O85" s="35" t="str">
        <f t="shared" si="5"/>
        <v>SANO</v>
      </c>
    </row>
    <row r="86" spans="11:26" ht="15" customHeight="1" x14ac:dyDescent="0.25">
      <c r="K86" s="102">
        <v>69</v>
      </c>
      <c r="L86" s="33">
        <v>4</v>
      </c>
      <c r="M86" s="33">
        <v>7</v>
      </c>
      <c r="N86" s="35" t="str">
        <f t="shared" si="4"/>
        <v>STAN 2</v>
      </c>
      <c r="O86" s="35" t="str">
        <f t="shared" si="5"/>
        <v>FEN 1</v>
      </c>
    </row>
    <row r="87" spans="11:26" ht="15" customHeight="1" x14ac:dyDescent="0.25">
      <c r="K87" s="102">
        <v>70</v>
      </c>
      <c r="L87" s="33">
        <v>8</v>
      </c>
      <c r="M87" s="33">
        <v>6</v>
      </c>
      <c r="N87" s="35" t="str">
        <f t="shared" si="4"/>
        <v>FEN 2</v>
      </c>
      <c r="O87" s="35" t="str">
        <f t="shared" si="5"/>
        <v>MASS 2</v>
      </c>
    </row>
    <row r="88" spans="11:26" ht="15" customHeight="1" x14ac:dyDescent="0.25">
      <c r="K88" s="98">
        <v>71</v>
      </c>
      <c r="L88" s="34">
        <v>2</v>
      </c>
      <c r="M88" s="34">
        <v>1</v>
      </c>
      <c r="N88" s="35" t="str">
        <f t="shared" si="4"/>
        <v>BND</v>
      </c>
      <c r="O88" s="35" t="str">
        <f t="shared" si="5"/>
        <v>SANO</v>
      </c>
    </row>
    <row r="89" spans="11:26" ht="15" customHeight="1" x14ac:dyDescent="0.25">
      <c r="K89" s="102">
        <v>72</v>
      </c>
      <c r="L89" s="34">
        <v>4</v>
      </c>
      <c r="M89" s="34">
        <v>3</v>
      </c>
      <c r="N89" s="35" t="str">
        <f t="shared" si="4"/>
        <v>STAN 2</v>
      </c>
      <c r="O89" s="35" t="str">
        <f t="shared" si="5"/>
        <v>STAN 1</v>
      </c>
    </row>
    <row r="90" spans="11:26" ht="15" customHeight="1" x14ac:dyDescent="0.25">
      <c r="K90" s="98">
        <v>73</v>
      </c>
      <c r="L90" s="34">
        <v>6</v>
      </c>
      <c r="M90" s="34">
        <v>5</v>
      </c>
      <c r="N90" s="35" t="str">
        <f t="shared" si="4"/>
        <v>MASS 2</v>
      </c>
      <c r="O90" s="35" t="str">
        <f t="shared" si="5"/>
        <v>MASS 1</v>
      </c>
    </row>
    <row r="91" spans="11:26" ht="15" customHeight="1" x14ac:dyDescent="0.25">
      <c r="K91" s="98">
        <v>74</v>
      </c>
      <c r="L91" s="34">
        <v>7</v>
      </c>
      <c r="M91" s="34">
        <v>8</v>
      </c>
      <c r="N91" s="35" t="str">
        <f t="shared" si="4"/>
        <v>FEN 1</v>
      </c>
      <c r="O91" s="35" t="str">
        <f t="shared" si="5"/>
        <v>FEN 2</v>
      </c>
      <c r="Q91" s="2"/>
      <c r="R91" s="2"/>
      <c r="S91" s="2"/>
      <c r="T91" s="2"/>
      <c r="U91" s="2"/>
    </row>
    <row r="92" spans="11:26" ht="15" customHeight="1" x14ac:dyDescent="0.25">
      <c r="K92" s="102">
        <v>75</v>
      </c>
      <c r="L92" s="34">
        <v>1</v>
      </c>
      <c r="M92" s="34">
        <v>4</v>
      </c>
      <c r="N92" s="35" t="str">
        <f t="shared" si="4"/>
        <v>SANO</v>
      </c>
      <c r="O92" s="35" t="str">
        <f t="shared" si="5"/>
        <v>STAN 2</v>
      </c>
    </row>
    <row r="93" spans="11:26" ht="15" customHeight="1" x14ac:dyDescent="0.25">
      <c r="K93" s="102">
        <v>76</v>
      </c>
      <c r="L93" s="34">
        <v>2</v>
      </c>
      <c r="M93" s="34">
        <v>5</v>
      </c>
      <c r="N93" s="35" t="str">
        <f t="shared" si="4"/>
        <v>BND</v>
      </c>
      <c r="O93" s="35" t="str">
        <f t="shared" si="5"/>
        <v>MASS 1</v>
      </c>
    </row>
    <row r="94" spans="11:26" ht="15" customHeight="1" x14ac:dyDescent="0.25">
      <c r="K94" s="102">
        <v>77</v>
      </c>
      <c r="L94" s="34">
        <v>3</v>
      </c>
      <c r="M94" s="34">
        <v>8</v>
      </c>
      <c r="N94" s="35" t="str">
        <f t="shared" si="4"/>
        <v>STAN 1</v>
      </c>
      <c r="O94" s="35" t="str">
        <f t="shared" si="5"/>
        <v>FEN 2</v>
      </c>
    </row>
    <row r="95" spans="11:26" ht="15" customHeight="1" x14ac:dyDescent="0.25">
      <c r="K95" s="102">
        <v>78</v>
      </c>
      <c r="L95" s="34">
        <v>7</v>
      </c>
      <c r="M95" s="34">
        <v>6</v>
      </c>
      <c r="N95" s="35" t="str">
        <f t="shared" si="4"/>
        <v>FEN 1</v>
      </c>
      <c r="O95" s="35" t="str">
        <f t="shared" si="5"/>
        <v>MASS 2</v>
      </c>
    </row>
    <row r="96" spans="11:26" ht="15" customHeight="1" x14ac:dyDescent="0.25">
      <c r="K96" s="98">
        <v>79</v>
      </c>
      <c r="L96" s="34">
        <v>2</v>
      </c>
      <c r="M96" s="34">
        <v>4</v>
      </c>
      <c r="N96" s="35" t="str">
        <f t="shared" si="4"/>
        <v>BND</v>
      </c>
      <c r="O96" s="35" t="str">
        <f t="shared" si="5"/>
        <v>STAN 2</v>
      </c>
    </row>
    <row r="97" spans="11:27" ht="15" customHeight="1" x14ac:dyDescent="0.25">
      <c r="K97" s="98">
        <v>80</v>
      </c>
      <c r="L97" s="34">
        <v>1</v>
      </c>
      <c r="M97" s="34">
        <v>8</v>
      </c>
      <c r="N97" s="35" t="str">
        <f t="shared" si="4"/>
        <v>SANO</v>
      </c>
      <c r="O97" s="35" t="str">
        <f t="shared" si="5"/>
        <v>FEN 2</v>
      </c>
    </row>
    <row r="98" spans="11:27" ht="15" customHeight="1" x14ac:dyDescent="0.25">
      <c r="K98" s="102">
        <v>81</v>
      </c>
      <c r="L98" s="34">
        <v>5</v>
      </c>
      <c r="M98" s="34">
        <v>7</v>
      </c>
      <c r="N98" s="35" t="str">
        <f t="shared" si="4"/>
        <v>MASS 1</v>
      </c>
      <c r="O98" s="35" t="str">
        <f t="shared" si="5"/>
        <v>FEN 1</v>
      </c>
    </row>
    <row r="99" spans="11:27" ht="15" customHeight="1" x14ac:dyDescent="0.25">
      <c r="K99" s="102">
        <v>82</v>
      </c>
      <c r="L99" s="33">
        <v>6</v>
      </c>
      <c r="M99" s="33">
        <v>3</v>
      </c>
      <c r="N99" s="35" t="str">
        <f t="shared" si="4"/>
        <v>MASS 2</v>
      </c>
      <c r="O99" s="35" t="str">
        <f t="shared" si="5"/>
        <v>STAN 1</v>
      </c>
      <c r="V99" s="2"/>
    </row>
    <row r="100" spans="11:27" ht="15" customHeight="1" x14ac:dyDescent="0.25">
      <c r="K100" s="98">
        <v>83</v>
      </c>
      <c r="L100" s="33">
        <v>8</v>
      </c>
      <c r="M100" s="33">
        <v>2</v>
      </c>
      <c r="N100" s="35" t="str">
        <f t="shared" si="4"/>
        <v>FEN 2</v>
      </c>
      <c r="O100" s="35" t="str">
        <f t="shared" si="5"/>
        <v>BND</v>
      </c>
    </row>
    <row r="101" spans="11:27" ht="15" customHeight="1" x14ac:dyDescent="0.25">
      <c r="K101" s="102">
        <v>84</v>
      </c>
      <c r="L101" s="33">
        <v>4</v>
      </c>
      <c r="M101" s="33">
        <v>5</v>
      </c>
      <c r="N101" s="35" t="str">
        <f t="shared" si="4"/>
        <v>STAN 2</v>
      </c>
      <c r="O101" s="35" t="str">
        <f t="shared" si="5"/>
        <v>MASS 1</v>
      </c>
    </row>
    <row r="102" spans="11:27" ht="15" customHeight="1" x14ac:dyDescent="0.25">
      <c r="K102" s="98">
        <v>85</v>
      </c>
      <c r="L102" s="33">
        <v>1</v>
      </c>
      <c r="M102" s="33">
        <v>6</v>
      </c>
      <c r="N102" s="35" t="str">
        <f t="shared" si="4"/>
        <v>SANO</v>
      </c>
      <c r="O102" s="35" t="str">
        <f t="shared" si="5"/>
        <v>MASS 2</v>
      </c>
    </row>
    <row r="103" spans="11:27" ht="15" customHeight="1" x14ac:dyDescent="0.25">
      <c r="K103" s="98">
        <v>86</v>
      </c>
      <c r="L103" s="34">
        <v>7</v>
      </c>
      <c r="M103" s="34">
        <v>3</v>
      </c>
      <c r="N103" s="35" t="str">
        <f t="shared" si="4"/>
        <v>FEN 1</v>
      </c>
      <c r="O103" s="35" t="str">
        <f t="shared" si="5"/>
        <v>STAN 1</v>
      </c>
    </row>
    <row r="104" spans="11:27" ht="15" customHeight="1" x14ac:dyDescent="0.25">
      <c r="K104" s="98">
        <v>87</v>
      </c>
      <c r="L104" s="34">
        <v>8</v>
      </c>
      <c r="M104" s="34">
        <v>4</v>
      </c>
      <c r="N104" s="35" t="str">
        <f t="shared" si="4"/>
        <v>FEN 2</v>
      </c>
      <c r="O104" s="35" t="str">
        <f t="shared" si="5"/>
        <v>STAN 2</v>
      </c>
    </row>
    <row r="105" spans="11:27" ht="15" customHeight="1" x14ac:dyDescent="0.25">
      <c r="K105" s="102">
        <v>88</v>
      </c>
      <c r="L105" s="33">
        <v>6</v>
      </c>
      <c r="M105" s="33">
        <v>2</v>
      </c>
      <c r="N105" s="35" t="str">
        <f t="shared" si="4"/>
        <v>MASS 2</v>
      </c>
      <c r="O105" s="35" t="str">
        <f t="shared" si="5"/>
        <v>BND</v>
      </c>
      <c r="W105" s="2"/>
      <c r="X105" s="2"/>
      <c r="Y105" s="2"/>
      <c r="Z105" s="2"/>
      <c r="AA105" s="2"/>
    </row>
    <row r="106" spans="11:27" ht="15" customHeight="1" x14ac:dyDescent="0.25">
      <c r="K106" s="98">
        <v>89</v>
      </c>
      <c r="L106" s="33">
        <v>5</v>
      </c>
      <c r="M106" s="33">
        <v>3</v>
      </c>
      <c r="N106" s="35" t="str">
        <f t="shared" si="4"/>
        <v>MASS 1</v>
      </c>
      <c r="O106" s="35" t="str">
        <f t="shared" si="5"/>
        <v>STAN 1</v>
      </c>
    </row>
    <row r="107" spans="11:27" ht="15" customHeight="1" x14ac:dyDescent="0.25">
      <c r="K107" s="98">
        <v>90</v>
      </c>
      <c r="L107" s="33">
        <v>7</v>
      </c>
      <c r="M107" s="33">
        <v>1</v>
      </c>
      <c r="N107" s="35" t="str">
        <f t="shared" si="4"/>
        <v>FEN 1</v>
      </c>
      <c r="O107" s="35" t="str">
        <f t="shared" si="5"/>
        <v>SANO</v>
      </c>
    </row>
    <row r="108" spans="11:27" ht="15" customHeight="1" x14ac:dyDescent="0.25">
      <c r="K108" s="98">
        <v>91</v>
      </c>
      <c r="L108" s="33">
        <v>6</v>
      </c>
      <c r="M108" s="33">
        <v>4</v>
      </c>
      <c r="N108" s="35" t="str">
        <f t="shared" si="4"/>
        <v>MASS 2</v>
      </c>
      <c r="O108" s="35" t="str">
        <f t="shared" si="5"/>
        <v>STAN 2</v>
      </c>
    </row>
    <row r="109" spans="11:27" ht="15" customHeight="1" x14ac:dyDescent="0.25">
      <c r="K109" s="102">
        <v>92</v>
      </c>
      <c r="L109" s="34">
        <v>5</v>
      </c>
      <c r="M109" s="34">
        <v>8</v>
      </c>
      <c r="N109" s="35" t="str">
        <f t="shared" si="4"/>
        <v>MASS 1</v>
      </c>
      <c r="O109" s="35" t="str">
        <f t="shared" si="5"/>
        <v>FEN 2</v>
      </c>
    </row>
    <row r="110" spans="11:27" ht="15" customHeight="1" x14ac:dyDescent="0.25">
      <c r="K110" s="98">
        <v>93</v>
      </c>
      <c r="L110" s="34">
        <v>2</v>
      </c>
      <c r="M110" s="34">
        <v>7</v>
      </c>
      <c r="N110" s="35" t="str">
        <f t="shared" si="4"/>
        <v>BND</v>
      </c>
      <c r="O110" s="35" t="str">
        <f t="shared" si="5"/>
        <v>FEN 1</v>
      </c>
    </row>
    <row r="111" spans="11:27" ht="15" customHeight="1" x14ac:dyDescent="0.25">
      <c r="K111" s="98">
        <v>94</v>
      </c>
      <c r="L111" s="34">
        <v>3</v>
      </c>
      <c r="M111" s="34">
        <v>1</v>
      </c>
      <c r="N111" s="35" t="str">
        <f t="shared" si="4"/>
        <v>STAN 1</v>
      </c>
      <c r="O111" s="35" t="str">
        <f t="shared" si="5"/>
        <v>SANO</v>
      </c>
    </row>
    <row r="112" spans="11:27" ht="15" customHeight="1" x14ac:dyDescent="0.25">
      <c r="K112" s="98">
        <v>95</v>
      </c>
      <c r="L112" s="125">
        <v>9</v>
      </c>
      <c r="M112" s="125">
        <v>1</v>
      </c>
      <c r="N112" s="35" t="str">
        <f t="shared" si="4"/>
        <v>ASVP</v>
      </c>
      <c r="O112" s="35" t="str">
        <f t="shared" si="5"/>
        <v>SANO</v>
      </c>
    </row>
    <row r="113" spans="1:27" ht="15" customHeight="1" x14ac:dyDescent="0.25">
      <c r="K113" s="98">
        <v>96</v>
      </c>
      <c r="L113" s="125">
        <v>9</v>
      </c>
      <c r="M113" s="125">
        <v>2</v>
      </c>
      <c r="N113" s="35" t="str">
        <f t="shared" si="4"/>
        <v>ASVP</v>
      </c>
      <c r="O113" s="35" t="str">
        <f t="shared" si="5"/>
        <v>BND</v>
      </c>
      <c r="Q113" s="2"/>
      <c r="R113" s="2"/>
      <c r="S113" s="2"/>
      <c r="T113" s="2"/>
      <c r="U113" s="2"/>
    </row>
    <row r="114" spans="1:27" ht="15" customHeight="1" x14ac:dyDescent="0.25">
      <c r="K114" s="98">
        <v>97</v>
      </c>
      <c r="L114" s="125">
        <v>9</v>
      </c>
      <c r="M114" s="125">
        <v>3</v>
      </c>
      <c r="N114" s="35" t="str">
        <f t="shared" si="4"/>
        <v>ASVP</v>
      </c>
      <c r="O114" s="35" t="str">
        <f t="shared" si="5"/>
        <v>STAN 1</v>
      </c>
    </row>
    <row r="115" spans="1:27" ht="15" customHeight="1" x14ac:dyDescent="0.25">
      <c r="K115" s="98">
        <v>98</v>
      </c>
      <c r="L115" s="125">
        <v>9</v>
      </c>
      <c r="M115" s="125">
        <v>4</v>
      </c>
      <c r="N115" s="35" t="str">
        <f t="shared" si="4"/>
        <v>ASVP</v>
      </c>
      <c r="O115" s="35" t="str">
        <f t="shared" si="5"/>
        <v>STAN 2</v>
      </c>
    </row>
    <row r="116" spans="1:27" ht="15" customHeight="1" x14ac:dyDescent="0.25">
      <c r="K116" s="102">
        <v>99</v>
      </c>
      <c r="L116" s="125">
        <v>9</v>
      </c>
      <c r="M116" s="125">
        <v>5</v>
      </c>
      <c r="N116" s="35" t="str">
        <f t="shared" si="4"/>
        <v>ASVP</v>
      </c>
      <c r="O116" s="35" t="str">
        <f t="shared" si="5"/>
        <v>MASS 1</v>
      </c>
    </row>
    <row r="117" spans="1:27" ht="15" customHeight="1" x14ac:dyDescent="0.25">
      <c r="K117" s="102">
        <v>100</v>
      </c>
      <c r="L117" s="125">
        <v>9</v>
      </c>
      <c r="M117" s="125">
        <v>6</v>
      </c>
      <c r="N117" s="35" t="str">
        <f t="shared" si="4"/>
        <v>ASVP</v>
      </c>
      <c r="O117" s="35" t="str">
        <f t="shared" si="5"/>
        <v>MASS 2</v>
      </c>
    </row>
    <row r="118" spans="1:27" ht="15" customHeight="1" x14ac:dyDescent="0.25">
      <c r="K118" s="98">
        <v>101</v>
      </c>
      <c r="L118" s="125">
        <v>9</v>
      </c>
      <c r="M118" s="125">
        <v>7</v>
      </c>
      <c r="N118" s="35" t="str">
        <f t="shared" si="4"/>
        <v>ASVP</v>
      </c>
      <c r="O118" s="35" t="str">
        <f t="shared" si="5"/>
        <v>FEN 1</v>
      </c>
    </row>
    <row r="119" spans="1:27" s="2" customFormat="1" ht="15" customHeight="1" x14ac:dyDescent="0.25">
      <c r="A119" s="1"/>
      <c r="B119" s="129"/>
      <c r="C119" s="129"/>
      <c r="D119" s="129"/>
      <c r="E119" s="7"/>
      <c r="F119" s="7"/>
      <c r="G119" s="129"/>
      <c r="H119" s="129"/>
      <c r="I119" s="129"/>
      <c r="K119" s="98">
        <v>102</v>
      </c>
      <c r="L119" s="125">
        <v>9</v>
      </c>
      <c r="M119" s="125">
        <v>8</v>
      </c>
      <c r="N119" s="35" t="str">
        <f t="shared" si="4"/>
        <v>ASVP</v>
      </c>
      <c r="O119" s="35" t="str">
        <f t="shared" si="5"/>
        <v>FEN 2</v>
      </c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" customHeight="1" x14ac:dyDescent="0.25">
      <c r="K120" s="98">
        <v>103</v>
      </c>
      <c r="L120" s="125">
        <v>10</v>
      </c>
      <c r="M120" s="125">
        <v>1</v>
      </c>
      <c r="N120" s="35" t="str">
        <f t="shared" si="4"/>
        <v xml:space="preserve">ROC </v>
      </c>
      <c r="O120" s="35" t="str">
        <f t="shared" si="5"/>
        <v>SANO</v>
      </c>
    </row>
    <row r="121" spans="1:27" ht="15" customHeight="1" x14ac:dyDescent="0.25">
      <c r="K121" s="98">
        <v>104</v>
      </c>
      <c r="L121" s="125">
        <v>10</v>
      </c>
      <c r="M121" s="125">
        <v>2</v>
      </c>
      <c r="N121" s="35" t="str">
        <f t="shared" si="4"/>
        <v xml:space="preserve">ROC </v>
      </c>
      <c r="O121" s="35" t="str">
        <f t="shared" si="5"/>
        <v>BND</v>
      </c>
      <c r="V121" s="2"/>
    </row>
    <row r="122" spans="1:27" ht="15" customHeight="1" x14ac:dyDescent="0.25">
      <c r="K122" s="98">
        <v>105</v>
      </c>
      <c r="L122" s="125">
        <v>10</v>
      </c>
      <c r="M122" s="125">
        <v>3</v>
      </c>
      <c r="N122" s="35" t="str">
        <f t="shared" si="4"/>
        <v xml:space="preserve">ROC </v>
      </c>
      <c r="O122" s="35" t="str">
        <f t="shared" si="5"/>
        <v>STAN 1</v>
      </c>
      <c r="W122" s="2"/>
      <c r="X122" s="2"/>
      <c r="Y122" s="2"/>
      <c r="Z122" s="2"/>
      <c r="AA122" s="2"/>
    </row>
    <row r="123" spans="1:27" ht="15" customHeight="1" x14ac:dyDescent="0.25">
      <c r="K123" s="98">
        <v>106</v>
      </c>
      <c r="L123" s="125">
        <v>10</v>
      </c>
      <c r="M123" s="125">
        <v>4</v>
      </c>
      <c r="N123" s="35" t="str">
        <f t="shared" si="4"/>
        <v xml:space="preserve">ROC </v>
      </c>
      <c r="O123" s="35" t="str">
        <f t="shared" si="5"/>
        <v>STAN 2</v>
      </c>
    </row>
    <row r="124" spans="1:27" ht="15" customHeight="1" x14ac:dyDescent="0.25">
      <c r="K124" s="102">
        <v>107</v>
      </c>
      <c r="L124" s="125">
        <v>10</v>
      </c>
      <c r="M124" s="125">
        <v>5</v>
      </c>
      <c r="N124" s="35" t="str">
        <f t="shared" si="4"/>
        <v xml:space="preserve">ROC </v>
      </c>
      <c r="O124" s="35" t="str">
        <f t="shared" si="5"/>
        <v>MASS 1</v>
      </c>
    </row>
    <row r="125" spans="1:27" ht="15" customHeight="1" x14ac:dyDescent="0.25">
      <c r="K125" s="102">
        <v>108</v>
      </c>
      <c r="L125" s="125">
        <v>10</v>
      </c>
      <c r="M125" s="125">
        <v>6</v>
      </c>
      <c r="N125" s="35" t="str">
        <f t="shared" si="4"/>
        <v xml:space="preserve">ROC </v>
      </c>
      <c r="O125" s="35" t="str">
        <f t="shared" si="5"/>
        <v>MASS 2</v>
      </c>
    </row>
    <row r="126" spans="1:27" ht="15" customHeight="1" x14ac:dyDescent="0.25">
      <c r="K126" s="98">
        <v>109</v>
      </c>
      <c r="L126" s="125">
        <v>10</v>
      </c>
      <c r="M126" s="125">
        <v>7</v>
      </c>
      <c r="N126" s="35" t="str">
        <f t="shared" si="4"/>
        <v xml:space="preserve">ROC </v>
      </c>
      <c r="O126" s="35" t="str">
        <f t="shared" si="5"/>
        <v>FEN 1</v>
      </c>
      <c r="W126" s="2"/>
      <c r="X126" s="2"/>
      <c r="Y126" s="2"/>
      <c r="Z126" s="2"/>
      <c r="AA126" s="2"/>
    </row>
    <row r="127" spans="1:27" ht="15" customHeight="1" x14ac:dyDescent="0.25">
      <c r="K127" s="102">
        <v>110</v>
      </c>
      <c r="L127" s="125">
        <v>10</v>
      </c>
      <c r="M127" s="125">
        <v>8</v>
      </c>
      <c r="N127" s="35" t="str">
        <f t="shared" si="4"/>
        <v xml:space="preserve">ROC </v>
      </c>
      <c r="O127" s="35" t="str">
        <f t="shared" si="5"/>
        <v>FEN 2</v>
      </c>
    </row>
    <row r="128" spans="1:27" ht="15" customHeight="1" x14ac:dyDescent="0.25">
      <c r="K128" s="98">
        <v>111</v>
      </c>
      <c r="L128" s="125">
        <v>10</v>
      </c>
      <c r="M128" s="125">
        <v>9</v>
      </c>
      <c r="N128" s="35" t="str">
        <f t="shared" si="4"/>
        <v xml:space="preserve">ROC </v>
      </c>
      <c r="O128" s="35" t="str">
        <f t="shared" si="5"/>
        <v>ASVP</v>
      </c>
    </row>
    <row r="129" spans="11:27" ht="15" customHeight="1" x14ac:dyDescent="0.25">
      <c r="K129" s="98">
        <v>112</v>
      </c>
      <c r="L129" s="125">
        <v>11</v>
      </c>
      <c r="M129" s="125">
        <v>1</v>
      </c>
      <c r="N129" s="35" t="str">
        <f t="shared" si="4"/>
        <v>STAN 3</v>
      </c>
      <c r="O129" s="35" t="str">
        <f t="shared" si="5"/>
        <v>SANO</v>
      </c>
    </row>
    <row r="130" spans="11:27" ht="15" customHeight="1" x14ac:dyDescent="0.25">
      <c r="K130" s="98">
        <v>113</v>
      </c>
      <c r="L130" s="125">
        <v>11</v>
      </c>
      <c r="M130" s="125">
        <v>2</v>
      </c>
      <c r="N130" s="35" t="str">
        <f t="shared" si="4"/>
        <v>STAN 3</v>
      </c>
      <c r="O130" s="35" t="str">
        <f t="shared" si="5"/>
        <v>BND</v>
      </c>
      <c r="Q130" s="2"/>
      <c r="R130" s="2"/>
      <c r="S130" s="2"/>
      <c r="T130" s="2"/>
      <c r="U130" s="2"/>
    </row>
    <row r="131" spans="11:27" ht="15" customHeight="1" x14ac:dyDescent="0.25">
      <c r="K131" s="98">
        <v>114</v>
      </c>
      <c r="L131" s="125">
        <v>11</v>
      </c>
      <c r="M131" s="125">
        <v>3</v>
      </c>
      <c r="N131" s="35" t="str">
        <f t="shared" si="4"/>
        <v>STAN 3</v>
      </c>
      <c r="O131" s="35" t="str">
        <f t="shared" si="5"/>
        <v>STAN 1</v>
      </c>
      <c r="W131" s="2"/>
      <c r="X131" s="2"/>
      <c r="Y131" s="2"/>
      <c r="Z131" s="2"/>
      <c r="AA131" s="2"/>
    </row>
    <row r="132" spans="11:27" ht="15" customHeight="1" x14ac:dyDescent="0.25">
      <c r="K132" s="98">
        <v>115</v>
      </c>
      <c r="L132" s="125">
        <v>11</v>
      </c>
      <c r="M132" s="125">
        <v>4</v>
      </c>
      <c r="N132" s="35" t="str">
        <f t="shared" si="4"/>
        <v>STAN 3</v>
      </c>
      <c r="O132" s="35" t="str">
        <f t="shared" si="5"/>
        <v>STAN 2</v>
      </c>
    </row>
    <row r="133" spans="11:27" ht="15" customHeight="1" x14ac:dyDescent="0.25">
      <c r="K133" s="102">
        <v>116</v>
      </c>
      <c r="L133" s="125">
        <v>11</v>
      </c>
      <c r="M133" s="125">
        <v>5</v>
      </c>
      <c r="N133" s="35" t="str">
        <f t="shared" si="4"/>
        <v>STAN 3</v>
      </c>
      <c r="O133" s="35" t="str">
        <f t="shared" si="5"/>
        <v>MASS 1</v>
      </c>
    </row>
    <row r="134" spans="11:27" ht="15" customHeight="1" x14ac:dyDescent="0.25">
      <c r="K134" s="98">
        <v>117</v>
      </c>
      <c r="L134" s="125">
        <v>11</v>
      </c>
      <c r="M134" s="125">
        <v>6</v>
      </c>
      <c r="N134" s="35" t="str">
        <f t="shared" si="4"/>
        <v>STAN 3</v>
      </c>
      <c r="O134" s="35" t="str">
        <f t="shared" si="5"/>
        <v>MASS 2</v>
      </c>
      <c r="Q134" s="2"/>
      <c r="R134" s="2"/>
      <c r="S134" s="2"/>
      <c r="T134" s="2"/>
      <c r="U134" s="2"/>
    </row>
    <row r="135" spans="11:27" ht="15" customHeight="1" x14ac:dyDescent="0.25">
      <c r="K135" s="102">
        <v>118</v>
      </c>
      <c r="L135" s="125">
        <v>11</v>
      </c>
      <c r="M135" s="125">
        <v>7</v>
      </c>
      <c r="N135" s="35" t="str">
        <f t="shared" si="4"/>
        <v>STAN 3</v>
      </c>
      <c r="O135" s="35" t="str">
        <f t="shared" si="5"/>
        <v>FEN 1</v>
      </c>
    </row>
    <row r="136" spans="11:27" ht="15" customHeight="1" x14ac:dyDescent="0.25">
      <c r="K136" s="102">
        <v>119</v>
      </c>
      <c r="L136" s="125">
        <v>11</v>
      </c>
      <c r="M136" s="125">
        <v>8</v>
      </c>
      <c r="N136" s="35" t="str">
        <f t="shared" si="4"/>
        <v>STAN 3</v>
      </c>
      <c r="O136" s="35" t="str">
        <f t="shared" si="5"/>
        <v>FEN 2</v>
      </c>
    </row>
    <row r="137" spans="11:27" ht="15" customHeight="1" x14ac:dyDescent="0.25">
      <c r="K137" s="98">
        <v>120</v>
      </c>
      <c r="L137" s="125">
        <v>11</v>
      </c>
      <c r="M137" s="125">
        <v>9</v>
      </c>
      <c r="N137" s="35" t="str">
        <f t="shared" si="4"/>
        <v>STAN 3</v>
      </c>
      <c r="O137" s="35" t="str">
        <f t="shared" si="5"/>
        <v>ASVP</v>
      </c>
    </row>
    <row r="138" spans="11:27" ht="15" customHeight="1" x14ac:dyDescent="0.25">
      <c r="K138" s="98">
        <v>121</v>
      </c>
      <c r="L138" s="125">
        <v>11</v>
      </c>
      <c r="M138" s="125">
        <v>10</v>
      </c>
      <c r="N138" s="35" t="str">
        <f t="shared" si="4"/>
        <v>STAN 3</v>
      </c>
      <c r="O138" s="35" t="str">
        <f t="shared" si="5"/>
        <v xml:space="preserve">ROC </v>
      </c>
      <c r="V138" s="2"/>
    </row>
    <row r="139" spans="11:27" ht="15" customHeight="1" x14ac:dyDescent="0.25">
      <c r="K139" s="102">
        <v>122</v>
      </c>
      <c r="L139" s="125">
        <v>12</v>
      </c>
      <c r="M139" s="125">
        <v>1</v>
      </c>
      <c r="N139" s="35" t="str">
        <f t="shared" ref="N139:N149" si="6">VLOOKUP(L139,$K$2:$L$15,2)</f>
        <v>JBS</v>
      </c>
      <c r="O139" s="35" t="str">
        <f t="shared" ref="O139:O149" si="7">VLOOKUP(M139,$K$2:$L$15,2)</f>
        <v>SANO</v>
      </c>
      <c r="Q139" s="2"/>
      <c r="R139" s="2"/>
      <c r="S139" s="2"/>
      <c r="T139" s="2"/>
      <c r="U139" s="2"/>
    </row>
    <row r="140" spans="11:27" ht="15" customHeight="1" x14ac:dyDescent="0.25">
      <c r="K140" s="102">
        <v>123</v>
      </c>
      <c r="L140" s="125">
        <v>12</v>
      </c>
      <c r="M140" s="125">
        <v>2</v>
      </c>
      <c r="N140" s="35" t="str">
        <f t="shared" si="6"/>
        <v>JBS</v>
      </c>
      <c r="O140" s="35" t="str">
        <f t="shared" si="7"/>
        <v>BND</v>
      </c>
    </row>
    <row r="141" spans="11:27" ht="15" customHeight="1" x14ac:dyDescent="0.25">
      <c r="K141" s="102">
        <v>124</v>
      </c>
      <c r="L141" s="125">
        <v>12</v>
      </c>
      <c r="M141" s="125">
        <v>3</v>
      </c>
      <c r="N141" s="35" t="str">
        <f t="shared" si="6"/>
        <v>JBS</v>
      </c>
      <c r="O141" s="35" t="str">
        <f t="shared" si="7"/>
        <v>STAN 1</v>
      </c>
    </row>
    <row r="142" spans="11:27" ht="15" customHeight="1" x14ac:dyDescent="0.25">
      <c r="K142" s="102">
        <v>125</v>
      </c>
      <c r="L142" s="125">
        <v>12</v>
      </c>
      <c r="M142" s="125">
        <v>4</v>
      </c>
      <c r="N142" s="35" t="str">
        <f t="shared" si="6"/>
        <v>JBS</v>
      </c>
      <c r="O142" s="35" t="str">
        <f t="shared" si="7"/>
        <v>STAN 2</v>
      </c>
      <c r="V142" s="2"/>
    </row>
    <row r="143" spans="11:27" ht="15" customHeight="1" x14ac:dyDescent="0.25">
      <c r="K143" s="102">
        <v>126</v>
      </c>
      <c r="L143" s="125">
        <v>12</v>
      </c>
      <c r="M143" s="125">
        <v>5</v>
      </c>
      <c r="N143" s="35" t="str">
        <f t="shared" si="6"/>
        <v>JBS</v>
      </c>
      <c r="O143" s="35" t="str">
        <f t="shared" si="7"/>
        <v>MASS 1</v>
      </c>
    </row>
    <row r="144" spans="11:27" ht="15" customHeight="1" x14ac:dyDescent="0.25">
      <c r="K144" s="102">
        <v>127</v>
      </c>
      <c r="L144" s="125">
        <v>12</v>
      </c>
      <c r="M144" s="125">
        <v>6</v>
      </c>
      <c r="N144" s="35" t="str">
        <f t="shared" si="6"/>
        <v>JBS</v>
      </c>
      <c r="O144" s="35" t="str">
        <f t="shared" si="7"/>
        <v>MASS 2</v>
      </c>
    </row>
    <row r="145" spans="1:27" ht="15" customHeight="1" x14ac:dyDescent="0.25">
      <c r="K145" s="102">
        <v>128</v>
      </c>
      <c r="L145" s="125">
        <v>12</v>
      </c>
      <c r="M145" s="125">
        <v>7</v>
      </c>
      <c r="N145" s="35" t="str">
        <f t="shared" si="6"/>
        <v>JBS</v>
      </c>
      <c r="O145" s="35" t="str">
        <f t="shared" si="7"/>
        <v>FEN 1</v>
      </c>
    </row>
    <row r="146" spans="1:27" ht="15" customHeight="1" x14ac:dyDescent="0.25">
      <c r="K146" s="102">
        <v>129</v>
      </c>
      <c r="L146" s="125">
        <v>12</v>
      </c>
      <c r="M146" s="125">
        <v>8</v>
      </c>
      <c r="N146" s="35" t="str">
        <f t="shared" si="6"/>
        <v>JBS</v>
      </c>
      <c r="O146" s="35" t="str">
        <f t="shared" si="7"/>
        <v>FEN 2</v>
      </c>
    </row>
    <row r="147" spans="1:27" ht="15" customHeight="1" x14ac:dyDescent="0.25">
      <c r="K147" s="102">
        <v>130</v>
      </c>
      <c r="L147" s="125">
        <v>12</v>
      </c>
      <c r="M147" s="125">
        <v>9</v>
      </c>
      <c r="N147" s="35" t="str">
        <f t="shared" si="6"/>
        <v>JBS</v>
      </c>
      <c r="O147" s="35" t="str">
        <f t="shared" si="7"/>
        <v>ASVP</v>
      </c>
      <c r="V147" s="2"/>
    </row>
    <row r="148" spans="1:27" s="2" customFormat="1" ht="15" customHeight="1" x14ac:dyDescent="0.25">
      <c r="A148" s="1"/>
      <c r="B148" s="129"/>
      <c r="C148" s="129"/>
      <c r="D148" s="129"/>
      <c r="E148" s="7"/>
      <c r="F148" s="7"/>
      <c r="G148" s="129"/>
      <c r="H148" s="129"/>
      <c r="I148" s="129"/>
      <c r="K148" s="102">
        <v>131</v>
      </c>
      <c r="L148" s="125">
        <v>12</v>
      </c>
      <c r="M148" s="125">
        <v>10</v>
      </c>
      <c r="N148" s="35" t="str">
        <f t="shared" si="6"/>
        <v>JBS</v>
      </c>
      <c r="O148" s="35" t="str">
        <f t="shared" si="7"/>
        <v xml:space="preserve">ROC </v>
      </c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" customHeight="1" x14ac:dyDescent="0.25">
      <c r="K149" s="102">
        <v>132</v>
      </c>
      <c r="L149" s="125">
        <v>12</v>
      </c>
      <c r="M149" s="125">
        <v>11</v>
      </c>
      <c r="N149" s="35" t="str">
        <f t="shared" si="6"/>
        <v>JBS</v>
      </c>
      <c r="O149" s="35" t="str">
        <f t="shared" si="7"/>
        <v>STAN 3</v>
      </c>
    </row>
    <row r="150" spans="1:27" ht="15" customHeight="1" x14ac:dyDescent="0.25"/>
    <row r="151" spans="1:27" ht="15" customHeight="1" x14ac:dyDescent="0.25"/>
    <row r="152" spans="1:27" ht="15" customHeight="1" x14ac:dyDescent="0.25"/>
    <row r="153" spans="1:27" ht="15" customHeight="1" x14ac:dyDescent="0.25"/>
    <row r="154" spans="1:27" ht="15" customHeight="1" x14ac:dyDescent="0.25"/>
    <row r="155" spans="1:27" ht="15" customHeight="1" x14ac:dyDescent="0.25"/>
    <row r="156" spans="1:27" ht="15" customHeight="1" x14ac:dyDescent="0.25"/>
    <row r="157" spans="1:27" ht="15" customHeight="1" x14ac:dyDescent="0.25"/>
    <row r="158" spans="1:27" ht="15" customHeight="1" x14ac:dyDescent="0.25"/>
    <row r="159" spans="1:27" ht="15" customHeight="1" x14ac:dyDescent="0.25"/>
    <row r="160" spans="1:27" ht="15" customHeight="1" x14ac:dyDescent="0.25"/>
    <row r="161" spans="1:27" ht="15" customHeight="1" x14ac:dyDescent="0.25"/>
    <row r="162" spans="1:27" ht="15" customHeight="1" x14ac:dyDescent="0.25"/>
    <row r="163" spans="1:27" ht="15" customHeight="1" x14ac:dyDescent="0.25"/>
    <row r="164" spans="1:27" ht="15" customHeight="1" x14ac:dyDescent="0.25"/>
    <row r="165" spans="1:27" ht="15" customHeight="1" x14ac:dyDescent="0.25"/>
    <row r="166" spans="1:27" ht="15" customHeight="1" x14ac:dyDescent="0.25"/>
    <row r="167" spans="1:27" ht="15" customHeight="1" x14ac:dyDescent="0.25"/>
    <row r="168" spans="1:27" ht="15" customHeight="1" x14ac:dyDescent="0.25"/>
    <row r="169" spans="1:27" ht="15" customHeight="1" x14ac:dyDescent="0.25"/>
    <row r="170" spans="1:27" ht="15" customHeight="1" x14ac:dyDescent="0.25"/>
    <row r="171" spans="1:27" ht="15" customHeight="1" x14ac:dyDescent="0.25"/>
    <row r="172" spans="1:27" ht="15" customHeight="1" x14ac:dyDescent="0.25"/>
    <row r="173" spans="1:27" s="2" customFormat="1" ht="15" customHeight="1" x14ac:dyDescent="0.25">
      <c r="A173" s="1"/>
      <c r="B173" s="129"/>
      <c r="C173" s="129"/>
      <c r="D173" s="129"/>
      <c r="E173" s="7"/>
      <c r="F173" s="7"/>
      <c r="G173" s="129"/>
      <c r="H173" s="129"/>
      <c r="I173" s="129"/>
      <c r="K173" s="1"/>
      <c r="L173" s="1"/>
      <c r="M173" s="1"/>
      <c r="N173" s="1"/>
      <c r="O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" customHeight="1" x14ac:dyDescent="0.25"/>
    <row r="175" spans="1:27" ht="15" customHeight="1" x14ac:dyDescent="0.25"/>
    <row r="176" spans="1:27" ht="15" customHeight="1" x14ac:dyDescent="0.25"/>
    <row r="177" spans="1:27" ht="15" customHeight="1" x14ac:dyDescent="0.25"/>
    <row r="178" spans="1:27" ht="15" customHeight="1" x14ac:dyDescent="0.25"/>
    <row r="179" spans="1:27" ht="15" customHeight="1" x14ac:dyDescent="0.25"/>
    <row r="180" spans="1:27" ht="15" customHeight="1" x14ac:dyDescent="0.25">
      <c r="K180" s="2"/>
      <c r="L180" s="2"/>
      <c r="M180" s="2"/>
      <c r="N180" s="2"/>
      <c r="O180" s="2"/>
    </row>
    <row r="181" spans="1:27" ht="15" customHeight="1" x14ac:dyDescent="0.25"/>
    <row r="182" spans="1:27" ht="15" customHeight="1" x14ac:dyDescent="0.25"/>
    <row r="183" spans="1:27" ht="15" customHeight="1" x14ac:dyDescent="0.25"/>
    <row r="184" spans="1:27" ht="15" customHeight="1" x14ac:dyDescent="0.25"/>
    <row r="185" spans="1:27" ht="15" customHeight="1" x14ac:dyDescent="0.25"/>
    <row r="186" spans="1:27" ht="15" customHeight="1" x14ac:dyDescent="0.25"/>
    <row r="187" spans="1:27" ht="15" customHeight="1" x14ac:dyDescent="0.25"/>
    <row r="188" spans="1:27" ht="15" customHeight="1" x14ac:dyDescent="0.25"/>
    <row r="189" spans="1:27" ht="15" customHeight="1" x14ac:dyDescent="0.25"/>
    <row r="190" spans="1:27" ht="15" customHeight="1" x14ac:dyDescent="0.25"/>
    <row r="191" spans="1:27" ht="15" customHeight="1" x14ac:dyDescent="0.25"/>
    <row r="192" spans="1:27" s="2" customFormat="1" ht="15" customHeight="1" x14ac:dyDescent="0.25">
      <c r="A192" s="1"/>
      <c r="B192" s="129"/>
      <c r="C192" s="129"/>
      <c r="D192" s="129"/>
      <c r="E192" s="7"/>
      <c r="F192" s="7"/>
      <c r="G192" s="129"/>
      <c r="H192" s="129"/>
      <c r="I192" s="129"/>
      <c r="K192" s="1"/>
      <c r="L192" s="1"/>
      <c r="M192" s="1"/>
      <c r="N192" s="1"/>
      <c r="O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1:15" ht="15" customHeight="1" x14ac:dyDescent="0.25"/>
    <row r="194" spans="11:15" ht="15" customHeight="1" x14ac:dyDescent="0.25"/>
    <row r="195" spans="11:15" ht="15" customHeight="1" x14ac:dyDescent="0.25"/>
    <row r="196" spans="11:15" ht="15" customHeight="1" x14ac:dyDescent="0.25"/>
    <row r="197" spans="11:15" ht="15" customHeight="1" x14ac:dyDescent="0.25"/>
    <row r="198" spans="11:15" ht="15" customHeight="1" x14ac:dyDescent="0.25"/>
    <row r="199" spans="11:15" ht="15" customHeight="1" x14ac:dyDescent="0.25"/>
    <row r="200" spans="11:15" ht="15" customHeight="1" x14ac:dyDescent="0.25"/>
    <row r="201" spans="11:15" ht="15" customHeight="1" x14ac:dyDescent="0.25"/>
    <row r="202" spans="11:15" ht="15" customHeight="1" x14ac:dyDescent="0.25">
      <c r="K202" s="2"/>
      <c r="L202" s="2"/>
      <c r="M202" s="2"/>
      <c r="N202" s="2"/>
      <c r="O202" s="2"/>
    </row>
    <row r="203" spans="11:15" ht="15" customHeight="1" x14ac:dyDescent="0.25"/>
    <row r="204" spans="11:15" ht="15" customHeight="1" x14ac:dyDescent="0.25"/>
    <row r="205" spans="11:15" ht="15" customHeight="1" x14ac:dyDescent="0.25"/>
    <row r="206" spans="11:15" ht="15" customHeight="1" x14ac:dyDescent="0.25"/>
    <row r="207" spans="11:15" ht="15" customHeight="1" x14ac:dyDescent="0.25"/>
    <row r="208" spans="11:15" ht="15" customHeight="1" x14ac:dyDescent="0.25"/>
    <row r="209" spans="1:27" ht="15" customHeight="1" x14ac:dyDescent="0.25"/>
    <row r="210" spans="1:27" ht="15" customHeight="1" x14ac:dyDescent="0.25"/>
    <row r="211" spans="1:27" ht="15" customHeight="1" x14ac:dyDescent="0.25"/>
    <row r="212" spans="1:27" s="2" customFormat="1" ht="15" customHeight="1" x14ac:dyDescent="0.25">
      <c r="A212" s="1"/>
      <c r="B212" s="129"/>
      <c r="C212" s="129"/>
      <c r="D212" s="129"/>
      <c r="E212" s="7"/>
      <c r="F212" s="7"/>
      <c r="G212" s="129"/>
      <c r="H212" s="129"/>
      <c r="I212" s="129"/>
      <c r="K212" s="1"/>
      <c r="L212" s="1"/>
      <c r="M212" s="1"/>
      <c r="N212" s="1"/>
      <c r="O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" customHeight="1" x14ac:dyDescent="0.25"/>
    <row r="214" spans="1:27" ht="15" customHeight="1" x14ac:dyDescent="0.25"/>
    <row r="215" spans="1:27" ht="15" customHeight="1" x14ac:dyDescent="0.25"/>
    <row r="216" spans="1:27" ht="15" customHeight="1" x14ac:dyDescent="0.25"/>
    <row r="217" spans="1:27" ht="15" customHeight="1" x14ac:dyDescent="0.25"/>
    <row r="218" spans="1:27" ht="15" customHeight="1" x14ac:dyDescent="0.25"/>
    <row r="219" spans="1:27" ht="15" customHeight="1" x14ac:dyDescent="0.25"/>
    <row r="220" spans="1:27" ht="15" customHeight="1" x14ac:dyDescent="0.25"/>
    <row r="221" spans="1:27" ht="15" customHeight="1" x14ac:dyDescent="0.25"/>
    <row r="222" spans="1:27" ht="15" customHeight="1" x14ac:dyDescent="0.25"/>
    <row r="223" spans="1:27" ht="15" customHeight="1" x14ac:dyDescent="0.25"/>
    <row r="224" spans="1:27" ht="15" customHeight="1" x14ac:dyDescent="0.25"/>
    <row r="225" spans="1:27" ht="15" customHeight="1" x14ac:dyDescent="0.25"/>
    <row r="226" spans="1:27" ht="15" customHeight="1" x14ac:dyDescent="0.25"/>
    <row r="227" spans="1:27" ht="15" customHeight="1" x14ac:dyDescent="0.25">
      <c r="K227" s="2"/>
      <c r="L227" s="2"/>
      <c r="M227" s="2"/>
      <c r="N227" s="2"/>
      <c r="O227" s="2"/>
    </row>
    <row r="228" spans="1:27" ht="15" customHeight="1" x14ac:dyDescent="0.25"/>
    <row r="229" spans="1:27" ht="15" customHeight="1" x14ac:dyDescent="0.25"/>
    <row r="230" spans="1:27" ht="15" customHeight="1" x14ac:dyDescent="0.25"/>
    <row r="231" spans="1:27" ht="15" customHeight="1" x14ac:dyDescent="0.25"/>
    <row r="232" spans="1:27" ht="15" customHeight="1" x14ac:dyDescent="0.25"/>
    <row r="233" spans="1:27" ht="15" customHeight="1" x14ac:dyDescent="0.25"/>
    <row r="234" spans="1:27" ht="15" customHeight="1" x14ac:dyDescent="0.25"/>
    <row r="235" spans="1:27" ht="15" customHeight="1" x14ac:dyDescent="0.25"/>
    <row r="236" spans="1:27" ht="15" customHeight="1" x14ac:dyDescent="0.25"/>
    <row r="237" spans="1:27" ht="15" customHeight="1" x14ac:dyDescent="0.25"/>
    <row r="238" spans="1:27" ht="15" customHeight="1" x14ac:dyDescent="0.25"/>
    <row r="239" spans="1:27" s="2" customFormat="1" ht="15" customHeight="1" x14ac:dyDescent="0.25">
      <c r="A239" s="1"/>
      <c r="B239" s="129"/>
      <c r="C239" s="129"/>
      <c r="D239" s="129"/>
      <c r="E239" s="7"/>
      <c r="F239" s="7"/>
      <c r="G239" s="129"/>
      <c r="H239" s="129"/>
      <c r="I239" s="129"/>
      <c r="K239" s="1"/>
      <c r="L239" s="1"/>
      <c r="M239" s="1"/>
      <c r="N239" s="1"/>
      <c r="O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spans="1:27" ht="15" customHeight="1" x14ac:dyDescent="0.25"/>
    <row r="258" spans="1:27" ht="15" customHeight="1" x14ac:dyDescent="0.25"/>
    <row r="259" spans="1:27" ht="15" customHeight="1" x14ac:dyDescent="0.25"/>
    <row r="260" spans="1:27" ht="15" customHeight="1" x14ac:dyDescent="0.25"/>
    <row r="261" spans="1:27" ht="15" customHeight="1" x14ac:dyDescent="0.25"/>
    <row r="262" spans="1:27" ht="15" customHeight="1" x14ac:dyDescent="0.25">
      <c r="K262" s="2"/>
      <c r="L262" s="2"/>
      <c r="M262" s="2"/>
      <c r="N262" s="2"/>
      <c r="O262" s="2"/>
    </row>
    <row r="263" spans="1:27" ht="15" customHeight="1" x14ac:dyDescent="0.25"/>
    <row r="264" spans="1:27" ht="15" customHeight="1" x14ac:dyDescent="0.25"/>
    <row r="265" spans="1:27" ht="15" customHeight="1" x14ac:dyDescent="0.25"/>
    <row r="266" spans="1:27" ht="15" customHeight="1" x14ac:dyDescent="0.25"/>
    <row r="267" spans="1:27" ht="15" customHeight="1" x14ac:dyDescent="0.25"/>
    <row r="268" spans="1:27" s="2" customFormat="1" ht="15" customHeight="1" x14ac:dyDescent="0.25">
      <c r="A268" s="1"/>
      <c r="B268" s="129"/>
      <c r="C268" s="129"/>
      <c r="D268" s="129"/>
      <c r="E268" s="7"/>
      <c r="F268" s="7"/>
      <c r="G268" s="129"/>
      <c r="H268" s="129"/>
      <c r="I268" s="129"/>
      <c r="K268" s="1"/>
      <c r="L268" s="1"/>
      <c r="M268" s="1"/>
      <c r="N268" s="1"/>
      <c r="O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" customHeight="1" x14ac:dyDescent="0.25"/>
    <row r="270" spans="1:27" ht="15" customHeight="1" x14ac:dyDescent="0.25"/>
    <row r="271" spans="1:27" ht="15" customHeight="1" x14ac:dyDescent="0.25"/>
    <row r="272" spans="1:27" ht="15" customHeight="1" x14ac:dyDescent="0.25"/>
    <row r="273" spans="11:15" ht="15" customHeight="1" x14ac:dyDescent="0.25"/>
    <row r="274" spans="11:15" ht="15" customHeight="1" x14ac:dyDescent="0.25"/>
    <row r="275" spans="11:15" ht="15" customHeight="1" x14ac:dyDescent="0.25"/>
    <row r="276" spans="11:15" ht="15" customHeight="1" x14ac:dyDescent="0.25"/>
    <row r="277" spans="11:15" ht="15" customHeight="1" x14ac:dyDescent="0.25"/>
    <row r="278" spans="11:15" ht="15" customHeight="1" x14ac:dyDescent="0.25"/>
    <row r="279" spans="11:15" ht="15" customHeight="1" x14ac:dyDescent="0.25"/>
    <row r="280" spans="11:15" ht="15" customHeight="1" x14ac:dyDescent="0.25"/>
    <row r="281" spans="11:15" ht="15" customHeight="1" x14ac:dyDescent="0.25"/>
    <row r="282" spans="11:15" ht="15" customHeight="1" x14ac:dyDescent="0.25"/>
    <row r="283" spans="11:15" ht="15" customHeight="1" x14ac:dyDescent="0.25"/>
    <row r="284" spans="11:15" ht="15" customHeight="1" x14ac:dyDescent="0.25"/>
    <row r="285" spans="11:15" ht="15" customHeight="1" x14ac:dyDescent="0.25">
      <c r="K285" s="2"/>
      <c r="L285" s="2"/>
      <c r="M285" s="2"/>
      <c r="N285" s="2"/>
      <c r="O285" s="2"/>
    </row>
    <row r="286" spans="11:15" ht="15" customHeight="1" x14ac:dyDescent="0.25"/>
    <row r="287" spans="11:15" ht="15" customHeight="1" x14ac:dyDescent="0.25"/>
    <row r="288" spans="11:15" ht="15" customHeight="1" x14ac:dyDescent="0.25"/>
    <row r="289" spans="1:27" ht="15" customHeight="1" x14ac:dyDescent="0.25"/>
    <row r="290" spans="1:27" ht="15" customHeight="1" x14ac:dyDescent="0.25"/>
    <row r="291" spans="1:27" s="2" customFormat="1" ht="15" customHeight="1" x14ac:dyDescent="0.25">
      <c r="A291" s="1"/>
      <c r="B291" s="129"/>
      <c r="C291" s="129"/>
      <c r="D291" s="129"/>
      <c r="E291" s="7"/>
      <c r="F291" s="7"/>
      <c r="G291" s="129"/>
      <c r="H291" s="129"/>
      <c r="I291" s="129"/>
      <c r="K291" s="1"/>
      <c r="L291" s="1"/>
      <c r="M291" s="1"/>
      <c r="N291" s="1"/>
      <c r="O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" customHeight="1" x14ac:dyDescent="0.25"/>
    <row r="293" spans="1:27" ht="15" customHeight="1" x14ac:dyDescent="0.25"/>
    <row r="294" spans="1:27" ht="15" customHeight="1" x14ac:dyDescent="0.25"/>
    <row r="295" spans="1:27" ht="15" customHeight="1" x14ac:dyDescent="0.25"/>
    <row r="296" spans="1:27" ht="15" customHeight="1" x14ac:dyDescent="0.25"/>
    <row r="297" spans="1:27" ht="15" customHeight="1" x14ac:dyDescent="0.25"/>
    <row r="298" spans="1:27" ht="15" customHeight="1" x14ac:dyDescent="0.25"/>
    <row r="299" spans="1:27" ht="15" customHeight="1" x14ac:dyDescent="0.25"/>
    <row r="300" spans="1:27" ht="15" customHeight="1" x14ac:dyDescent="0.25"/>
    <row r="301" spans="1:27" ht="15" customHeight="1" x14ac:dyDescent="0.25"/>
    <row r="302" spans="1:27" ht="15" customHeight="1" x14ac:dyDescent="0.25"/>
    <row r="303" spans="1:27" ht="15" customHeight="1" x14ac:dyDescent="0.25"/>
    <row r="304" spans="1:27" ht="15" customHeight="1" x14ac:dyDescent="0.25"/>
    <row r="305" spans="1:27" ht="15" customHeight="1" x14ac:dyDescent="0.25"/>
    <row r="306" spans="1:27" ht="15" customHeight="1" x14ac:dyDescent="0.25"/>
    <row r="307" spans="1:27" ht="15" customHeight="1" x14ac:dyDescent="0.25"/>
    <row r="308" spans="1:27" ht="15" customHeight="1" x14ac:dyDescent="0.25"/>
    <row r="309" spans="1:27" ht="15" customHeight="1" x14ac:dyDescent="0.25"/>
    <row r="310" spans="1:27" ht="15" customHeight="1" x14ac:dyDescent="0.25"/>
    <row r="311" spans="1:27" ht="15" customHeight="1" x14ac:dyDescent="0.25">
      <c r="K311" s="2"/>
      <c r="L311" s="2"/>
      <c r="M311" s="2"/>
      <c r="N311" s="2"/>
      <c r="O311" s="2"/>
    </row>
    <row r="312" spans="1:27" ht="15" customHeight="1" x14ac:dyDescent="0.25"/>
    <row r="313" spans="1:27" ht="15" customHeight="1" x14ac:dyDescent="0.25"/>
    <row r="314" spans="1:27" ht="15" customHeight="1" x14ac:dyDescent="0.25"/>
    <row r="315" spans="1:27" ht="15" customHeight="1" x14ac:dyDescent="0.25"/>
    <row r="316" spans="1:27" ht="15" customHeight="1" x14ac:dyDescent="0.25"/>
    <row r="317" spans="1:27" s="2" customFormat="1" ht="15" customHeight="1" x14ac:dyDescent="0.25">
      <c r="A317" s="1"/>
      <c r="B317" s="129"/>
      <c r="C317" s="129"/>
      <c r="D317" s="129"/>
      <c r="E317" s="7"/>
      <c r="F317" s="7"/>
      <c r="G317" s="129"/>
      <c r="H317" s="129"/>
      <c r="I317" s="129"/>
      <c r="K317" s="1"/>
      <c r="L317" s="1"/>
      <c r="M317" s="1"/>
      <c r="N317" s="1"/>
      <c r="O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" customHeight="1" x14ac:dyDescent="0.25"/>
    <row r="319" spans="1:27" ht="15" customHeight="1" x14ac:dyDescent="0.25"/>
    <row r="320" spans="1:27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spans="1:27" ht="15" customHeight="1" x14ac:dyDescent="0.25"/>
    <row r="338" spans="1:27" ht="15" customHeight="1" x14ac:dyDescent="0.25"/>
    <row r="339" spans="1:27" ht="15" customHeight="1" x14ac:dyDescent="0.25">
      <c r="K339" s="2"/>
      <c r="L339" s="2"/>
      <c r="M339" s="2"/>
      <c r="N339" s="2"/>
      <c r="O339" s="2"/>
    </row>
    <row r="340" spans="1:27" ht="15" customHeight="1" x14ac:dyDescent="0.25"/>
    <row r="341" spans="1:27" ht="15" customHeight="1" x14ac:dyDescent="0.25"/>
    <row r="342" spans="1:27" ht="15" customHeight="1" x14ac:dyDescent="0.25"/>
    <row r="343" spans="1:27" ht="15" customHeight="1" x14ac:dyDescent="0.25"/>
    <row r="344" spans="1:27" ht="15" customHeight="1" x14ac:dyDescent="0.25"/>
    <row r="345" spans="1:27" s="2" customFormat="1" ht="15" customHeight="1" x14ac:dyDescent="0.25">
      <c r="A345" s="1"/>
      <c r="B345" s="129"/>
      <c r="C345" s="129"/>
      <c r="D345" s="129"/>
      <c r="E345" s="7"/>
      <c r="F345" s="7"/>
      <c r="G345" s="129"/>
      <c r="H345" s="129"/>
      <c r="I345" s="129"/>
      <c r="K345" s="1"/>
      <c r="L345" s="1"/>
      <c r="M345" s="1"/>
      <c r="N345" s="1"/>
      <c r="O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" customHeight="1" x14ac:dyDescent="0.25"/>
    <row r="347" spans="1:27" ht="15" customHeight="1" x14ac:dyDescent="0.25"/>
    <row r="348" spans="1:27" ht="15" customHeight="1" x14ac:dyDescent="0.25"/>
    <row r="349" spans="1:27" ht="15" customHeight="1" x14ac:dyDescent="0.25"/>
    <row r="350" spans="1:27" ht="15" customHeight="1" x14ac:dyDescent="0.25"/>
    <row r="351" spans="1:27" ht="15" customHeight="1" x14ac:dyDescent="0.25"/>
    <row r="352" spans="1:27" ht="15" customHeight="1" x14ac:dyDescent="0.25"/>
    <row r="353" spans="1:27" ht="15" customHeight="1" x14ac:dyDescent="0.25"/>
    <row r="354" spans="1:27" ht="15" customHeight="1" x14ac:dyDescent="0.25"/>
    <row r="355" spans="1:27" ht="15" customHeight="1" x14ac:dyDescent="0.25"/>
    <row r="356" spans="1:27" ht="15" customHeight="1" x14ac:dyDescent="0.25"/>
    <row r="357" spans="1:27" ht="15" customHeight="1" x14ac:dyDescent="0.25"/>
    <row r="358" spans="1:27" ht="15" customHeight="1" x14ac:dyDescent="0.25"/>
    <row r="359" spans="1:27" ht="15" customHeight="1" x14ac:dyDescent="0.25"/>
    <row r="360" spans="1:27" ht="15" customHeight="1" x14ac:dyDescent="0.25"/>
    <row r="361" spans="1:27" ht="15" customHeight="1" x14ac:dyDescent="0.25">
      <c r="K361" s="2"/>
      <c r="L361" s="2"/>
      <c r="M361" s="2"/>
      <c r="N361" s="2"/>
      <c r="O361" s="2"/>
    </row>
    <row r="362" spans="1:27" ht="15" customHeight="1" x14ac:dyDescent="0.25"/>
    <row r="363" spans="1:27" ht="15" customHeight="1" x14ac:dyDescent="0.25"/>
    <row r="364" spans="1:27" ht="15" customHeight="1" x14ac:dyDescent="0.25"/>
    <row r="365" spans="1:27" ht="15" customHeight="1" x14ac:dyDescent="0.25"/>
    <row r="366" spans="1:27" ht="15" customHeight="1" x14ac:dyDescent="0.25"/>
    <row r="367" spans="1:27" s="2" customFormat="1" ht="15" customHeight="1" x14ac:dyDescent="0.25">
      <c r="A367" s="1"/>
      <c r="B367" s="129"/>
      <c r="C367" s="129"/>
      <c r="D367" s="129"/>
      <c r="E367" s="7"/>
      <c r="F367" s="7"/>
      <c r="G367" s="129"/>
      <c r="H367" s="129"/>
      <c r="I367" s="129"/>
      <c r="K367" s="1"/>
      <c r="L367" s="1"/>
      <c r="M367" s="1"/>
      <c r="N367" s="1"/>
      <c r="O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" customHeight="1" x14ac:dyDescent="0.25"/>
    <row r="369" spans="1:27" ht="15" customHeight="1" x14ac:dyDescent="0.25"/>
    <row r="370" spans="1:27" ht="15" customHeight="1" x14ac:dyDescent="0.25"/>
    <row r="371" spans="1:27" ht="15" customHeight="1" x14ac:dyDescent="0.25"/>
    <row r="372" spans="1:27" ht="15" customHeight="1" x14ac:dyDescent="0.25"/>
    <row r="373" spans="1:27" ht="15" customHeight="1" x14ac:dyDescent="0.25"/>
    <row r="374" spans="1:27" ht="15" customHeight="1" x14ac:dyDescent="0.25"/>
    <row r="375" spans="1:27" ht="15" customHeight="1" x14ac:dyDescent="0.25"/>
    <row r="376" spans="1:27" ht="15" customHeight="1" x14ac:dyDescent="0.25"/>
    <row r="377" spans="1:27" ht="15" customHeight="1" x14ac:dyDescent="0.25"/>
    <row r="378" spans="1:27" ht="15" customHeight="1" x14ac:dyDescent="0.25">
      <c r="K378" s="2"/>
      <c r="L378" s="2"/>
      <c r="M378" s="2"/>
      <c r="N378" s="2"/>
      <c r="O378" s="2"/>
    </row>
    <row r="379" spans="1:27" ht="15" customHeight="1" x14ac:dyDescent="0.25"/>
    <row r="380" spans="1:27" ht="15" customHeight="1" x14ac:dyDescent="0.25"/>
    <row r="381" spans="1:27" ht="15" customHeight="1" x14ac:dyDescent="0.25"/>
    <row r="382" spans="1:27" ht="15" customHeight="1" x14ac:dyDescent="0.25">
      <c r="K382" s="2"/>
      <c r="L382" s="2"/>
      <c r="M382" s="2"/>
      <c r="N382" s="2"/>
      <c r="O382" s="2"/>
    </row>
    <row r="383" spans="1:27" ht="15" customHeight="1" x14ac:dyDescent="0.25"/>
    <row r="384" spans="1:27" s="2" customFormat="1" ht="15" customHeight="1" x14ac:dyDescent="0.25">
      <c r="A384" s="1"/>
      <c r="B384" s="129"/>
      <c r="C384" s="129"/>
      <c r="D384" s="129"/>
      <c r="E384" s="7"/>
      <c r="F384" s="7"/>
      <c r="G384" s="129"/>
      <c r="H384" s="129"/>
      <c r="I384" s="129"/>
      <c r="K384" s="1"/>
      <c r="L384" s="1"/>
      <c r="M384" s="1"/>
      <c r="N384" s="1"/>
      <c r="O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" customHeight="1" x14ac:dyDescent="0.25"/>
    <row r="386" spans="1:27" ht="15" customHeight="1" x14ac:dyDescent="0.25"/>
    <row r="387" spans="1:27" ht="15" customHeight="1" x14ac:dyDescent="0.25">
      <c r="K387" s="2"/>
      <c r="L387" s="2"/>
      <c r="M387" s="2"/>
      <c r="N387" s="2"/>
      <c r="O387" s="2"/>
    </row>
    <row r="388" spans="1:27" s="2" customFormat="1" ht="15" customHeight="1" x14ac:dyDescent="0.25">
      <c r="A388" s="1"/>
      <c r="B388" s="129"/>
      <c r="C388" s="129"/>
      <c r="D388" s="129"/>
      <c r="E388" s="7"/>
      <c r="F388" s="7"/>
      <c r="G388" s="129"/>
      <c r="H388" s="129"/>
      <c r="I388" s="129"/>
      <c r="K388" s="1"/>
      <c r="L388" s="1"/>
      <c r="M388" s="1"/>
      <c r="N388" s="1"/>
      <c r="O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93" spans="1:27" s="2" customFormat="1" x14ac:dyDescent="0.25">
      <c r="A393" s="1"/>
      <c r="B393" s="129"/>
      <c r="C393" s="129"/>
      <c r="D393" s="129"/>
      <c r="E393" s="7"/>
      <c r="F393" s="7"/>
      <c r="G393" s="129"/>
      <c r="H393" s="129"/>
      <c r="I393" s="129"/>
      <c r="K393" s="1"/>
      <c r="L393" s="1"/>
      <c r="M393" s="1"/>
      <c r="N393" s="1"/>
      <c r="O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</sheetData>
  <mergeCells count="15">
    <mergeCell ref="A34:A46"/>
    <mergeCell ref="B34:I34"/>
    <mergeCell ref="A3:A11"/>
    <mergeCell ref="B3:I3"/>
    <mergeCell ref="B4:I11"/>
    <mergeCell ref="B12:I12"/>
    <mergeCell ref="A12:A21"/>
    <mergeCell ref="A22:A33"/>
    <mergeCell ref="N17:O17"/>
    <mergeCell ref="B1:I1"/>
    <mergeCell ref="K2:L2"/>
    <mergeCell ref="K3:L3"/>
    <mergeCell ref="K1:AB1"/>
    <mergeCell ref="G2:H2"/>
    <mergeCell ref="B22:I2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5"/>
  <sheetViews>
    <sheetView workbookViewId="0">
      <selection activeCell="S15" sqref="S15"/>
    </sheetView>
  </sheetViews>
  <sheetFormatPr baseColWidth="10" defaultRowHeight="15" x14ac:dyDescent="0.25"/>
  <cols>
    <col min="1" max="1" width="11.42578125" style="79"/>
    <col min="2" max="3" width="10.7109375" style="79" customWidth="1"/>
    <col min="4" max="5" width="5.7109375" style="79" customWidth="1"/>
    <col min="6" max="7" width="10.7109375" style="79" customWidth="1"/>
    <col min="8" max="8" width="3.42578125" style="79" customWidth="1"/>
    <col min="9" max="9" width="11.140625" style="79" customWidth="1"/>
    <col min="10" max="10" width="11.42578125" style="79"/>
    <col min="11" max="11" width="32" style="79" customWidth="1"/>
    <col min="12" max="12" width="14.5703125" style="79" customWidth="1"/>
    <col min="13" max="20" width="11.42578125" style="79"/>
    <col min="21" max="21" width="2.85546875" style="79" customWidth="1"/>
    <col min="22" max="23" width="11.42578125" style="79"/>
    <col min="24" max="24" width="14.42578125" style="79" customWidth="1"/>
    <col min="25" max="25" width="12.7109375" style="79" customWidth="1"/>
    <col min="26" max="16384" width="11.42578125" style="79"/>
  </cols>
  <sheetData>
    <row r="1" spans="1:20" x14ac:dyDescent="0.25">
      <c r="A1" s="369" t="s">
        <v>228</v>
      </c>
      <c r="B1" s="369"/>
      <c r="C1" s="369"/>
      <c r="D1" s="369"/>
      <c r="E1" s="369"/>
      <c r="F1" s="369"/>
      <c r="G1" s="369"/>
    </row>
    <row r="2" spans="1:20" x14ac:dyDescent="0.25">
      <c r="A2" s="369"/>
      <c r="B2" s="369"/>
      <c r="C2" s="369"/>
      <c r="D2" s="369"/>
      <c r="E2" s="369"/>
      <c r="F2" s="369"/>
      <c r="G2" s="369"/>
    </row>
    <row r="3" spans="1:20" x14ac:dyDescent="0.25">
      <c r="A3" s="31" t="s">
        <v>6</v>
      </c>
      <c r="B3" s="77" t="s">
        <v>2</v>
      </c>
      <c r="C3" s="69" t="s">
        <v>1</v>
      </c>
      <c r="D3" s="347" t="s">
        <v>117</v>
      </c>
      <c r="E3" s="348"/>
      <c r="F3" s="78" t="s">
        <v>118</v>
      </c>
      <c r="G3" s="78" t="s">
        <v>119</v>
      </c>
      <c r="J3" s="78" t="s">
        <v>8</v>
      </c>
      <c r="K3" s="78" t="s">
        <v>120</v>
      </c>
      <c r="L3" s="78" t="s">
        <v>121</v>
      </c>
      <c r="M3" s="78" t="s">
        <v>122</v>
      </c>
      <c r="N3" s="78" t="s">
        <v>123</v>
      </c>
      <c r="O3" s="78" t="s">
        <v>124</v>
      </c>
      <c r="P3" s="78" t="s">
        <v>126</v>
      </c>
      <c r="Q3" s="78" t="s">
        <v>127</v>
      </c>
      <c r="R3" s="78" t="s">
        <v>128</v>
      </c>
      <c r="S3" s="78" t="s">
        <v>125</v>
      </c>
      <c r="T3" s="74"/>
    </row>
    <row r="4" spans="1:20" x14ac:dyDescent="0.25">
      <c r="A4" s="32">
        <v>1</v>
      </c>
      <c r="B4" s="33" t="str">
        <f>'Calendrier MG'!N18</f>
        <v>BND</v>
      </c>
      <c r="C4" s="33" t="str">
        <f>'Calendrier MG'!O18</f>
        <v>STAN 1</v>
      </c>
      <c r="D4" s="71">
        <v>0</v>
      </c>
      <c r="E4" s="78">
        <v>9</v>
      </c>
      <c r="F4" s="78" t="str">
        <f>IF(D4&lt;&gt;"",IF(D4&gt;E4,B4,IF(D4&lt;E4,C4,"nul")),"")</f>
        <v>STAN 1</v>
      </c>
      <c r="G4" s="78" t="str">
        <f>IF(E4&lt;&gt;"",IF(E4&lt;D4,C4,IF(E4&gt;D4,B4,"nul")),"")</f>
        <v>BND</v>
      </c>
      <c r="I4" s="79">
        <f>RANK(T4,$T$4:$T$15)</f>
        <v>5</v>
      </c>
      <c r="J4" s="48" t="s">
        <v>41</v>
      </c>
      <c r="K4" s="113" t="s">
        <v>229</v>
      </c>
      <c r="L4" s="117">
        <f>COUNT(D5,D8,D12,D17,D22,D27,D31,D32,D40,D49,D59,D71,D74,D78,D83,D88,D93,D97,D98,D106,D115,D125)</f>
        <v>11</v>
      </c>
      <c r="M4" s="106">
        <f>COUNTIF($F$3:$F$135,J4)</f>
        <v>8</v>
      </c>
      <c r="N4" s="106">
        <f>L4-M4-O4</f>
        <v>1</v>
      </c>
      <c r="O4" s="106">
        <f>COUNTIF(G3:G135,J4)</f>
        <v>2</v>
      </c>
      <c r="P4" s="71">
        <f>SUM(D5+D8+E12+E17+E22+D27+D31+D32+D40+D49+D59+E71+E74+D78+D83+D88+E93+E97+E98+E106+E115+E125)</f>
        <v>25</v>
      </c>
      <c r="Q4" s="71">
        <f>SUM(E5+E8+D12+D17+D22+E27+E31+E32+E40+E49+E59+D71+D74+E78+E83+E88+D93+D97+D98+D106+D115+D125)</f>
        <v>5</v>
      </c>
      <c r="R4" s="71">
        <f>P4-Q4</f>
        <v>20</v>
      </c>
      <c r="S4" s="106">
        <f>M4*4+N4*2+O4*1</f>
        <v>36</v>
      </c>
      <c r="T4" s="74">
        <f>SUM(S4*1000000+R4*10000+P4*100+L4*10)</f>
        <v>36202610</v>
      </c>
    </row>
    <row r="5" spans="1:20" x14ac:dyDescent="0.25">
      <c r="A5" s="32">
        <v>2</v>
      </c>
      <c r="B5" s="33" t="str">
        <f>'Calendrier MG'!N19</f>
        <v>SANO</v>
      </c>
      <c r="C5" s="33" t="str">
        <f>'Calendrier MG'!O19</f>
        <v>MASS 1</v>
      </c>
      <c r="D5" s="71">
        <v>0</v>
      </c>
      <c r="E5" s="91">
        <v>0</v>
      </c>
      <c r="F5" s="78" t="str">
        <f t="shared" ref="F5:F24" si="0">IF(D5&lt;&gt;"",IF(D5&gt;E5,B5,IF(D5&lt;E5,C5,"nul")),"")</f>
        <v>nul</v>
      </c>
      <c r="G5" s="78" t="str">
        <f t="shared" ref="G5:G24" si="1">IF(E5&lt;&gt;"",IF(E5&lt;D5,C5,IF(E5&gt;D5,B5,"nul")),"")</f>
        <v>nul</v>
      </c>
      <c r="I5" s="201">
        <f t="shared" ref="I5:I15" si="2">RANK(T5,$T$4:$T$15)</f>
        <v>7</v>
      </c>
      <c r="J5" s="48" t="s">
        <v>14</v>
      </c>
      <c r="K5" s="113" t="s">
        <v>230</v>
      </c>
      <c r="L5" s="117">
        <f>COUNT(D4,D8,D13,D16,D20,D25,D30,D33,D41,D50,D60,D70,D74,D79,D82,D86,D91,D96,D99,D107,D116,D126)</f>
        <v>12</v>
      </c>
      <c r="M5" s="193">
        <f t="shared" ref="M5:M15" si="3">COUNTIF($F$3:$F$135,J5)</f>
        <v>5</v>
      </c>
      <c r="N5" s="193">
        <f t="shared" ref="N5:N15" si="4">L5-M5-O5</f>
        <v>0</v>
      </c>
      <c r="O5" s="193">
        <f>COUNTIF(G4:G136,J5)</f>
        <v>7</v>
      </c>
      <c r="P5" s="71">
        <f>SUM(D4+E8+E13+E16+D20+D25+E30+D33+D41+D50+D60+E70+D74+D79+D82+E86+E91+D96+E99+E107+E116+E126)</f>
        <v>20</v>
      </c>
      <c r="Q5" s="71">
        <f>SUM(E4+D8+D13+D16+E20+E25+D30+E33+E41+E50+E60+D70+E74+E79+E82+D86+D91+E96+D99+D107+D116+D126)</f>
        <v>27</v>
      </c>
      <c r="R5" s="71">
        <f t="shared" ref="R5:R15" si="5">P5-Q5</f>
        <v>-7</v>
      </c>
      <c r="S5" s="193">
        <f t="shared" ref="S5:S15" si="6">M5*4+N5*2+O5*1</f>
        <v>27</v>
      </c>
      <c r="T5" s="74">
        <f t="shared" ref="T5:T8" si="7">SUM(S5*1000000+R5*10000+P5*100+L5*10)</f>
        <v>26932120</v>
      </c>
    </row>
    <row r="6" spans="1:20" x14ac:dyDescent="0.25">
      <c r="A6" s="32">
        <v>3</v>
      </c>
      <c r="B6" s="33" t="str">
        <f>'Calendrier MG'!N20</f>
        <v>FEN 1</v>
      </c>
      <c r="C6" s="33" t="str">
        <f>'Calendrier MG'!O20</f>
        <v>STAN 2</v>
      </c>
      <c r="D6" s="71">
        <v>2</v>
      </c>
      <c r="E6" s="91">
        <v>0</v>
      </c>
      <c r="F6" s="78" t="str">
        <f t="shared" si="0"/>
        <v>FEN 1</v>
      </c>
      <c r="G6" s="78" t="str">
        <f t="shared" si="1"/>
        <v>STAN 2</v>
      </c>
      <c r="I6" s="201">
        <f t="shared" si="2"/>
        <v>2</v>
      </c>
      <c r="J6" s="48" t="s">
        <v>141</v>
      </c>
      <c r="K6" s="113" t="s">
        <v>166</v>
      </c>
      <c r="L6" s="117">
        <f>COUNT(D4,D9,D14,D19,D23,D26,D31,D34,D42,D51,D61,D70,D75,D80,D85,D89,D92,D97,D100,D108,D117,D127)</f>
        <v>13</v>
      </c>
      <c r="M6" s="193">
        <f t="shared" si="3"/>
        <v>10</v>
      </c>
      <c r="N6" s="193">
        <f t="shared" si="4"/>
        <v>0</v>
      </c>
      <c r="O6" s="193">
        <f t="shared" ref="O6:O15" si="8">COUNTIF(G5:G137,J6)</f>
        <v>3</v>
      </c>
      <c r="P6" s="71">
        <f>SUM(E4,D9,E14,D19,D23,D26,E31,D34,D42,D51,D61,D70,E75,D80,E85,E89,E92,D97,E100,E108,E117,E127)</f>
        <v>36</v>
      </c>
      <c r="Q6" s="71">
        <f>SUM(D4,E9,D14,E19,E23,E26,D31,E34,E42,E51,E61,E70,D75,E80,D85,D89,D92,E97,D100,D108,D117,D127)</f>
        <v>6</v>
      </c>
      <c r="R6" s="71">
        <f t="shared" si="5"/>
        <v>30</v>
      </c>
      <c r="S6" s="193">
        <f t="shared" si="6"/>
        <v>43</v>
      </c>
      <c r="T6" s="74">
        <f t="shared" si="7"/>
        <v>43303730</v>
      </c>
    </row>
    <row r="7" spans="1:20" x14ac:dyDescent="0.25">
      <c r="A7" s="32">
        <v>4</v>
      </c>
      <c r="B7" s="33" t="str">
        <f>'Calendrier MG'!N21</f>
        <v>MASS 2</v>
      </c>
      <c r="C7" s="33" t="str">
        <f>'Calendrier MG'!O21</f>
        <v>FEN 2</v>
      </c>
      <c r="D7" s="71">
        <v>2</v>
      </c>
      <c r="E7" s="91">
        <v>0</v>
      </c>
      <c r="F7" s="78" t="str">
        <f t="shared" si="0"/>
        <v>MASS 2</v>
      </c>
      <c r="G7" s="78" t="str">
        <f t="shared" si="1"/>
        <v>FEN 2</v>
      </c>
      <c r="I7" s="201">
        <f t="shared" si="2"/>
        <v>3</v>
      </c>
      <c r="J7" s="48" t="s">
        <v>131</v>
      </c>
      <c r="K7" s="193" t="s">
        <v>170</v>
      </c>
      <c r="L7" s="117">
        <f>COUNT(D6,D9,D12,D16,D21,D24,D28,D35,D43,D52,D62,D72,D75,D78,D82,D87,D90,D94,D101,D109,D118,D128)</f>
        <v>12</v>
      </c>
      <c r="M7" s="193">
        <f t="shared" si="3"/>
        <v>10</v>
      </c>
      <c r="N7" s="193">
        <f t="shared" si="4"/>
        <v>0</v>
      </c>
      <c r="O7" s="193">
        <f t="shared" si="8"/>
        <v>2</v>
      </c>
      <c r="P7" s="71">
        <f>SUM(E6,E9,D12,D16,E21,D24,D28,D35,D43,D52,D62,D72,D75,E78,E82,D87,E90,E94,E101,E109,E118,E128)</f>
        <v>27</v>
      </c>
      <c r="Q7" s="71">
        <f>SUM(D6,D9,E12,E16,D21,E24,E28,E35,E43,E52,E62,E72,E75,D78,D82,E87,D90,D94,D101,D109,D118,D128)</f>
        <v>6</v>
      </c>
      <c r="R7" s="71">
        <f t="shared" si="5"/>
        <v>21</v>
      </c>
      <c r="S7" s="193">
        <f t="shared" si="6"/>
        <v>42</v>
      </c>
      <c r="T7" s="74">
        <f t="shared" si="7"/>
        <v>42212820</v>
      </c>
    </row>
    <row r="8" spans="1:20" x14ac:dyDescent="0.25">
      <c r="A8" s="32">
        <v>5</v>
      </c>
      <c r="B8" s="33" t="str">
        <f>'Calendrier MG'!N22</f>
        <v>SANO</v>
      </c>
      <c r="C8" s="33" t="str">
        <f>'Calendrier MG'!O22</f>
        <v>BND</v>
      </c>
      <c r="D8" s="71">
        <v>5</v>
      </c>
      <c r="E8" s="91">
        <v>0</v>
      </c>
      <c r="F8" s="78" t="str">
        <f t="shared" si="0"/>
        <v>SANO</v>
      </c>
      <c r="G8" s="78" t="str">
        <f t="shared" si="1"/>
        <v>BND</v>
      </c>
      <c r="I8" s="201">
        <f t="shared" si="2"/>
        <v>1</v>
      </c>
      <c r="J8" s="48" t="s">
        <v>142</v>
      </c>
      <c r="K8" s="78" t="s">
        <v>167</v>
      </c>
      <c r="L8" s="117">
        <f>COUNT(D5,D10,D13,D18,D21,D26,D29,D36,D44,D53,D63,D71,D76,D79,D84,D87,D92,D95,D102,D110,D119,D129)</f>
        <v>14</v>
      </c>
      <c r="M8" s="193">
        <f t="shared" si="3"/>
        <v>12</v>
      </c>
      <c r="N8" s="193">
        <f t="shared" si="4"/>
        <v>1</v>
      </c>
      <c r="O8" s="193">
        <f t="shared" si="8"/>
        <v>1</v>
      </c>
      <c r="P8" s="71">
        <f>SUM(E5,D10,D13,E18,D21,E26,E29,D36,D44,D53,D63,D71,E76,E79,D84,E87,D92,D95,E102,E110,E119,E129)</f>
        <v>41</v>
      </c>
      <c r="Q8" s="71">
        <f>SUM(D5,E10,E13,D18,E21,D26,D29,E36,E44,E53,E63,E71,D76,D79,E84,D87,E92,E95,D102,D110,D119,D129)</f>
        <v>3</v>
      </c>
      <c r="R8" s="71">
        <f t="shared" si="5"/>
        <v>38</v>
      </c>
      <c r="S8" s="193">
        <f t="shared" si="6"/>
        <v>51</v>
      </c>
      <c r="T8" s="74">
        <f t="shared" si="7"/>
        <v>51384240</v>
      </c>
    </row>
    <row r="9" spans="1:20" x14ac:dyDescent="0.25">
      <c r="A9" s="32">
        <v>6</v>
      </c>
      <c r="B9" s="33" t="str">
        <f>'Calendrier MG'!N23</f>
        <v>STAN 1</v>
      </c>
      <c r="C9" s="33" t="str">
        <f>'Calendrier MG'!O23</f>
        <v>STAN 2</v>
      </c>
      <c r="D9" s="71">
        <v>0</v>
      </c>
      <c r="E9" s="91">
        <v>1</v>
      </c>
      <c r="F9" s="78" t="str">
        <f t="shared" si="0"/>
        <v>STAN 2</v>
      </c>
      <c r="G9" s="78" t="str">
        <f t="shared" si="1"/>
        <v>STAN 1</v>
      </c>
      <c r="I9" s="201">
        <f t="shared" si="2"/>
        <v>6</v>
      </c>
      <c r="J9" s="48" t="s">
        <v>132</v>
      </c>
      <c r="K9" s="193" t="s">
        <v>163</v>
      </c>
      <c r="L9" s="117">
        <f>COUNT(D7,D10,D15,D19,D22,D25,D28,D37,D45,D54,D64,D73,D76,D81,D85,D88,D91,D94,D103,D111,D120,D130)</f>
        <v>13</v>
      </c>
      <c r="M9" s="193">
        <f t="shared" si="3"/>
        <v>5</v>
      </c>
      <c r="N9" s="193">
        <f t="shared" si="4"/>
        <v>0</v>
      </c>
      <c r="O9" s="193">
        <f t="shared" si="8"/>
        <v>8</v>
      </c>
      <c r="P9" s="71">
        <f>SUM(D7,E10,D15,E19,D22,E25,E28,D37,D45,D54,D64,E73,D76,E81,D85,E88,D91,D94,E103,E111,E120,E130)</f>
        <v>13</v>
      </c>
      <c r="Q9" s="71">
        <f>SUM(E7,D10,E15,D19,E22,D25,D28,E37,E45,E54,E64,D73,E76,D81,E85,D88,E91,E94,D103,D111,D120,D130)</f>
        <v>24</v>
      </c>
      <c r="R9" s="71">
        <f t="shared" si="5"/>
        <v>-11</v>
      </c>
      <c r="S9" s="193">
        <f t="shared" si="6"/>
        <v>28</v>
      </c>
      <c r="T9" s="74">
        <f t="shared" ref="T9:T15" si="9">SUM(S9*1000000+R9*10000+P9*100+L9*10)</f>
        <v>27891430</v>
      </c>
    </row>
    <row r="10" spans="1:20" x14ac:dyDescent="0.25">
      <c r="A10" s="32">
        <v>7</v>
      </c>
      <c r="B10" s="33" t="str">
        <f>'Calendrier MG'!N24</f>
        <v>MASS 1</v>
      </c>
      <c r="C10" s="33" t="str">
        <f>'Calendrier MG'!O24</f>
        <v>MASS 2</v>
      </c>
      <c r="D10" s="71">
        <v>4</v>
      </c>
      <c r="E10" s="91">
        <v>0</v>
      </c>
      <c r="F10" s="78" t="str">
        <f t="shared" si="0"/>
        <v>MASS 1</v>
      </c>
      <c r="G10" s="78" t="str">
        <f t="shared" si="1"/>
        <v>MASS 2</v>
      </c>
      <c r="I10" s="201">
        <f t="shared" si="2"/>
        <v>4</v>
      </c>
      <c r="J10" s="48" t="s">
        <v>143</v>
      </c>
      <c r="K10" s="193" t="s">
        <v>168</v>
      </c>
      <c r="L10" s="117">
        <f>COUNT(D6,D11,D15,D18,D23,D27,D30,D38,D46,D55,D65,D72,D77,D81,D84,D89,D93,D96,D104,D112,D121,D131)</f>
        <v>11</v>
      </c>
      <c r="M10" s="193">
        <f t="shared" si="3"/>
        <v>9</v>
      </c>
      <c r="N10" s="193">
        <f t="shared" si="4"/>
        <v>0</v>
      </c>
      <c r="O10" s="193">
        <f t="shared" si="8"/>
        <v>2</v>
      </c>
      <c r="P10" s="71">
        <f>SUM(D6,E11,E15,D18,E23,E27,D30,D38,D46,D55,D65,E72,D77,D81,E84,D89,D93,E96,E104,E112,E121,E131)</f>
        <v>37</v>
      </c>
      <c r="Q10" s="71">
        <f>SUM(E6,D11,D15,E18,D23,D27,E30,E38,E46,E55,E65,D72,E77,E81,D84,E89,E93,D96,E104,D112,D121,D131)</f>
        <v>10</v>
      </c>
      <c r="R10" s="71">
        <f t="shared" si="5"/>
        <v>27</v>
      </c>
      <c r="S10" s="193">
        <f t="shared" si="6"/>
        <v>38</v>
      </c>
      <c r="T10" s="74">
        <f t="shared" si="9"/>
        <v>38273810</v>
      </c>
    </row>
    <row r="11" spans="1:20" x14ac:dyDescent="0.25">
      <c r="A11" s="32">
        <v>8</v>
      </c>
      <c r="B11" s="33" t="str">
        <f>'Calendrier MG'!N25</f>
        <v>FEN 2</v>
      </c>
      <c r="C11" s="33" t="str">
        <f>'Calendrier MG'!O25</f>
        <v>FEN 1</v>
      </c>
      <c r="D11" s="71"/>
      <c r="E11" s="91"/>
      <c r="F11" s="78" t="str">
        <f t="shared" si="0"/>
        <v/>
      </c>
      <c r="G11" s="78" t="str">
        <f t="shared" si="1"/>
        <v/>
      </c>
      <c r="I11" s="201">
        <f t="shared" si="2"/>
        <v>9</v>
      </c>
      <c r="J11" s="48" t="s">
        <v>130</v>
      </c>
      <c r="K11" s="193" t="s">
        <v>171</v>
      </c>
      <c r="L11" s="117">
        <f>COUNT(D7,D11,D14,D17,D20,D24,D29,D39,D47,D56,D66,D73,D80,D83,D86,D90,D95,D77,D105,D113,D122,D132)</f>
        <v>12</v>
      </c>
      <c r="M11" s="193">
        <f t="shared" si="3"/>
        <v>4</v>
      </c>
      <c r="N11" s="193">
        <f t="shared" si="4"/>
        <v>1</v>
      </c>
      <c r="O11" s="193">
        <f t="shared" si="8"/>
        <v>7</v>
      </c>
      <c r="P11" s="71">
        <f>SUM(E7,D11,D14,D17,E20,E24,D29,D39,D47,D56,D66,D73,E80,E83,D86,D90,E95,E77,E105,E113,E122,E132)</f>
        <v>14</v>
      </c>
      <c r="Q11" s="71">
        <f>SUM(D7,E11,E14,E17,D20,D4,E29,E39,E47,E56,E66,E73,D80,D83,E86,E90,D95,D77,D105,D113,D122,D132)</f>
        <v>23</v>
      </c>
      <c r="R11" s="71">
        <f t="shared" si="5"/>
        <v>-9</v>
      </c>
      <c r="S11" s="193">
        <f t="shared" si="6"/>
        <v>25</v>
      </c>
      <c r="T11" s="74">
        <f t="shared" si="9"/>
        <v>24911520</v>
      </c>
    </row>
    <row r="12" spans="1:20" x14ac:dyDescent="0.25">
      <c r="A12" s="32">
        <v>9</v>
      </c>
      <c r="B12" s="33" t="str">
        <f>'Calendrier MG'!N26</f>
        <v>STAN 2</v>
      </c>
      <c r="C12" s="33" t="str">
        <f>'Calendrier MG'!O26</f>
        <v>SANO</v>
      </c>
      <c r="D12" s="71">
        <v>2</v>
      </c>
      <c r="E12" s="91">
        <v>1</v>
      </c>
      <c r="F12" s="78" t="str">
        <f>IF(D12&lt;&gt;"",IF(D12&gt;E12,B12,IF(D12&lt;E12,C12,"nul")),"")</f>
        <v>STAN 2</v>
      </c>
      <c r="G12" s="78" t="str">
        <f t="shared" si="1"/>
        <v>SANO</v>
      </c>
      <c r="I12" s="201">
        <f t="shared" si="2"/>
        <v>12</v>
      </c>
      <c r="J12" s="3" t="s">
        <v>175</v>
      </c>
      <c r="K12" s="193" t="s">
        <v>231</v>
      </c>
      <c r="L12" s="117">
        <f>COUNT(D32,D33,D34,D36,D37,D35,D39,D38,D48,D57,D67,D103,D102,D100,D99,D98,D101,D105,D104,D114,D123,D133)</f>
        <v>10</v>
      </c>
      <c r="M12" s="193">
        <f t="shared" si="3"/>
        <v>3</v>
      </c>
      <c r="N12" s="193">
        <f t="shared" si="4"/>
        <v>0</v>
      </c>
      <c r="O12" s="193">
        <f t="shared" si="8"/>
        <v>7</v>
      </c>
      <c r="P12" s="71">
        <f>SUM(E32,E33,E34,E36,E37,E35,E39,E38,D48,D57,D67,D103,D102,D100,D99,D98,D101,D105,D104,E114,E123,E133)</f>
        <v>15</v>
      </c>
      <c r="Q12" s="71">
        <f>SUM(D32,D33,D34,D36,D37,D35,D39,D38,E48,E57,E67,E103,E102,E100,E99,E98,E101,E105,E104,D114,D123,D133)</f>
        <v>19</v>
      </c>
      <c r="R12" s="71">
        <f t="shared" si="5"/>
        <v>-4</v>
      </c>
      <c r="S12" s="193">
        <f t="shared" si="6"/>
        <v>19</v>
      </c>
      <c r="T12" s="74">
        <f t="shared" si="9"/>
        <v>18961600</v>
      </c>
    </row>
    <row r="13" spans="1:20" x14ac:dyDescent="0.25">
      <c r="A13" s="32">
        <v>10</v>
      </c>
      <c r="B13" s="33" t="str">
        <f>'Calendrier MG'!N27</f>
        <v>MASS 1</v>
      </c>
      <c r="C13" s="33" t="str">
        <f>'Calendrier MG'!O27</f>
        <v>BND</v>
      </c>
      <c r="D13" s="71">
        <v>3</v>
      </c>
      <c r="E13" s="91">
        <v>0</v>
      </c>
      <c r="F13" s="78" t="str">
        <f t="shared" si="0"/>
        <v>MASS 1</v>
      </c>
      <c r="G13" s="78" t="str">
        <f t="shared" si="1"/>
        <v>BND</v>
      </c>
      <c r="I13" s="201">
        <f t="shared" si="2"/>
        <v>8</v>
      </c>
      <c r="J13" s="3" t="s">
        <v>204</v>
      </c>
      <c r="K13" s="193" t="s">
        <v>165</v>
      </c>
      <c r="L13" s="117">
        <f>COUNT(D43,D44,D45,D46,D47,D42,D40,D41,D48,D58,D68,D108,D109,D110,D106,D111,D112,D113,D107,D114,D124,D134)</f>
        <v>11</v>
      </c>
      <c r="M13" s="193">
        <f t="shared" si="3"/>
        <v>5</v>
      </c>
      <c r="N13" s="193">
        <f t="shared" si="4"/>
        <v>0</v>
      </c>
      <c r="O13" s="193">
        <f t="shared" si="8"/>
        <v>6</v>
      </c>
      <c r="P13" s="71">
        <f>SUM(E43,E44,E45,E46,E47,E42,E40,E41,E48,D58,D68,D108,D109,D110,D106,D111,D112,D113,D107,D114,E124,E134)</f>
        <v>21</v>
      </c>
      <c r="Q13" s="71">
        <f>SUM(D43,D44,D45,D46,D47,D42,D40,D41,D48,E58,E68,E108,E109,E110,E106,E111,E112,E113,E107,E114,D124,D134)</f>
        <v>31</v>
      </c>
      <c r="R13" s="71">
        <f t="shared" si="5"/>
        <v>-10</v>
      </c>
      <c r="S13" s="193">
        <f t="shared" si="6"/>
        <v>26</v>
      </c>
      <c r="T13" s="74">
        <f t="shared" si="9"/>
        <v>25902210</v>
      </c>
    </row>
    <row r="14" spans="1:20" x14ac:dyDescent="0.25">
      <c r="A14" s="32">
        <v>11</v>
      </c>
      <c r="B14" s="33" t="str">
        <f>'Calendrier MG'!N28</f>
        <v>FEN 2</v>
      </c>
      <c r="C14" s="33" t="str">
        <f>'Calendrier MG'!O28</f>
        <v>STAN 1</v>
      </c>
      <c r="D14" s="71">
        <v>0</v>
      </c>
      <c r="E14" s="91">
        <v>4</v>
      </c>
      <c r="F14" s="78" t="str">
        <f t="shared" si="0"/>
        <v>STAN 1</v>
      </c>
      <c r="G14" s="78" t="str">
        <f t="shared" si="1"/>
        <v>FEN 2</v>
      </c>
      <c r="I14" s="201">
        <f t="shared" si="2"/>
        <v>11</v>
      </c>
      <c r="J14" s="3" t="s">
        <v>152</v>
      </c>
      <c r="K14" s="193" t="s">
        <v>162</v>
      </c>
      <c r="L14" s="117">
        <f>COUNT(D52,D53,D56,D49,D51,D58,D54,D55,D50,D57,D69,D115,D117,D118,D119,D120,D121,D122,D123,D116,D124,D135)</f>
        <v>11</v>
      </c>
      <c r="M14" s="193">
        <f t="shared" si="3"/>
        <v>3</v>
      </c>
      <c r="N14" s="193">
        <f t="shared" si="4"/>
        <v>0</v>
      </c>
      <c r="O14" s="193">
        <f t="shared" si="8"/>
        <v>8</v>
      </c>
      <c r="P14" s="71">
        <f>SUM(E52,E53,E56,E49,E51,E58,E54,E55,E50,E57,D69,D115,D117,D118,D119,D120,D121,D122,D123,D116,D124,E135)</f>
        <v>9</v>
      </c>
      <c r="Q14" s="71">
        <f>SUM(D52,D53,D56,D49,D51,D58,D54,D55,D50,D57,E69,E115,E117,E118,E119,E120,E121,E122,E123,E116,E124,D135)</f>
        <v>22</v>
      </c>
      <c r="R14" s="71">
        <f t="shared" si="5"/>
        <v>-13</v>
      </c>
      <c r="S14" s="193">
        <f t="shared" si="6"/>
        <v>20</v>
      </c>
      <c r="T14" s="74">
        <f t="shared" si="9"/>
        <v>19871010</v>
      </c>
    </row>
    <row r="15" spans="1:20" x14ac:dyDescent="0.25">
      <c r="A15" s="32">
        <v>12</v>
      </c>
      <c r="B15" s="33" t="str">
        <f>'Calendrier MG'!N29</f>
        <v>MASS 2</v>
      </c>
      <c r="C15" s="33" t="str">
        <f>'Calendrier MG'!O29</f>
        <v>FEN 1</v>
      </c>
      <c r="D15" s="71">
        <v>0</v>
      </c>
      <c r="E15" s="91">
        <v>1</v>
      </c>
      <c r="F15" s="78" t="str">
        <f t="shared" si="0"/>
        <v>FEN 1</v>
      </c>
      <c r="G15" s="78" t="str">
        <f t="shared" si="1"/>
        <v>MASS 2</v>
      </c>
      <c r="I15" s="201">
        <f t="shared" si="2"/>
        <v>10</v>
      </c>
      <c r="J15" s="3" t="s">
        <v>40</v>
      </c>
      <c r="K15" s="193" t="s">
        <v>232</v>
      </c>
      <c r="L15" s="198">
        <f>COUNT(D63,D64,D67,D68,D66,D59,D61,D62,D65,D60,D69,D132,D131,D133,D125,D127,D128,D129,D130,D134,D126,D135)</f>
        <v>22</v>
      </c>
      <c r="M15" s="193">
        <f t="shared" si="3"/>
        <v>1</v>
      </c>
      <c r="N15" s="193">
        <f t="shared" si="4"/>
        <v>0</v>
      </c>
      <c r="O15" s="193">
        <f t="shared" si="8"/>
        <v>21</v>
      </c>
      <c r="P15" s="71">
        <f>SUM(E63,E64,E67,E68,E66,E59,E61,E62,E65,E60,E69,D132,D131,D133,D125,D127,D128,D129,D130,D134,D126,D135)</f>
        <v>11</v>
      </c>
      <c r="Q15" s="71">
        <f>SUM(D63,D64,D67,D68,D66,D59,D61,D62,D65,D60,D69,E132,E131,E133,E125,E127,E128,E129,E130,E134,E126,E135)</f>
        <v>91</v>
      </c>
      <c r="R15" s="71">
        <f t="shared" si="5"/>
        <v>-80</v>
      </c>
      <c r="S15" s="193">
        <f t="shared" si="6"/>
        <v>25</v>
      </c>
      <c r="T15" s="74">
        <f t="shared" si="9"/>
        <v>24201320</v>
      </c>
    </row>
    <row r="16" spans="1:20" x14ac:dyDescent="0.25">
      <c r="A16" s="32">
        <v>13</v>
      </c>
      <c r="B16" s="33" t="str">
        <f>'Calendrier MG'!N30</f>
        <v>STAN 2</v>
      </c>
      <c r="C16" s="33" t="str">
        <f>'Calendrier MG'!O30</f>
        <v>BND</v>
      </c>
      <c r="D16" s="71">
        <v>3</v>
      </c>
      <c r="E16" s="91">
        <v>1</v>
      </c>
      <c r="F16" s="78" t="str">
        <f t="shared" si="0"/>
        <v>STAN 2</v>
      </c>
      <c r="G16" s="78" t="str">
        <f t="shared" si="1"/>
        <v>BND</v>
      </c>
      <c r="I16" s="194"/>
      <c r="J16" s="194"/>
      <c r="K16" s="194"/>
      <c r="L16" s="194"/>
      <c r="M16" s="194"/>
      <c r="N16" s="194"/>
      <c r="O16" s="194"/>
      <c r="P16" s="194"/>
      <c r="Q16" s="194"/>
      <c r="R16" s="194"/>
      <c r="S16" s="194"/>
      <c r="T16" s="194"/>
    </row>
    <row r="17" spans="1:19" x14ac:dyDescent="0.25">
      <c r="A17" s="32">
        <v>14</v>
      </c>
      <c r="B17" s="33" t="str">
        <f>'Calendrier MG'!N31</f>
        <v>FEN 2</v>
      </c>
      <c r="C17" s="33" t="str">
        <f>'Calendrier MG'!O31</f>
        <v>SANO</v>
      </c>
      <c r="D17" s="71">
        <v>0</v>
      </c>
      <c r="E17" s="91">
        <v>4</v>
      </c>
      <c r="F17" s="78" t="str">
        <f t="shared" si="0"/>
        <v>SANO</v>
      </c>
      <c r="G17" s="78" t="str">
        <f t="shared" si="1"/>
        <v>FEN 2</v>
      </c>
    </row>
    <row r="18" spans="1:19" x14ac:dyDescent="0.25">
      <c r="A18" s="32">
        <v>15</v>
      </c>
      <c r="B18" s="33" t="str">
        <f>'Calendrier MG'!N32</f>
        <v>FEN 1</v>
      </c>
      <c r="C18" s="33" t="str">
        <f>'Calendrier MG'!O32</f>
        <v>MASS 1</v>
      </c>
      <c r="D18" s="71">
        <v>0</v>
      </c>
      <c r="E18" s="91">
        <v>4</v>
      </c>
      <c r="F18" s="78" t="str">
        <f t="shared" si="0"/>
        <v>MASS 1</v>
      </c>
      <c r="G18" s="78" t="str">
        <f t="shared" si="1"/>
        <v>FEN 1</v>
      </c>
      <c r="I18" s="75" t="s">
        <v>45</v>
      </c>
      <c r="J18" s="75" t="s">
        <v>8</v>
      </c>
      <c r="K18" s="75" t="s">
        <v>120</v>
      </c>
      <c r="L18" s="75" t="s">
        <v>121</v>
      </c>
      <c r="M18" s="75" t="s">
        <v>122</v>
      </c>
      <c r="N18" s="75" t="s">
        <v>123</v>
      </c>
      <c r="O18" s="75" t="s">
        <v>124</v>
      </c>
      <c r="P18" s="75" t="s">
        <v>126</v>
      </c>
      <c r="Q18" s="75" t="s">
        <v>127</v>
      </c>
      <c r="R18" s="75" t="s">
        <v>128</v>
      </c>
      <c r="S18" s="75" t="s">
        <v>125</v>
      </c>
    </row>
    <row r="19" spans="1:19" x14ac:dyDescent="0.25">
      <c r="A19" s="32">
        <v>16</v>
      </c>
      <c r="B19" s="33" t="str">
        <f>'Calendrier MG'!N33</f>
        <v>STAN 1</v>
      </c>
      <c r="C19" s="33" t="str">
        <f>'Calendrier MG'!O33</f>
        <v>MASS 2</v>
      </c>
      <c r="D19" s="71">
        <v>2</v>
      </c>
      <c r="E19" s="91">
        <v>0</v>
      </c>
      <c r="F19" s="78" t="str">
        <f t="shared" si="0"/>
        <v>STAN 1</v>
      </c>
      <c r="G19" s="78" t="str">
        <f t="shared" si="1"/>
        <v>MASS 2</v>
      </c>
      <c r="I19" s="78">
        <v>1</v>
      </c>
      <c r="J19" s="78" t="str">
        <f>VLOOKUP($I19,$I$3:$S$15,COLUMNS($J18:J18)+1,FALSE)</f>
        <v>MASS 1</v>
      </c>
      <c r="K19" s="199" t="str">
        <f>VLOOKUP($I19,$I$3:$S$15,COLUMNS($J18:K18)+1,FALSE)</f>
        <v>Massillon 1</v>
      </c>
      <c r="L19" s="199">
        <f>VLOOKUP($I19,$I$3:$S$15,COLUMNS($J18:L18)+1,FALSE)</f>
        <v>14</v>
      </c>
      <c r="M19" s="199">
        <f>VLOOKUP($I19,$I$3:$S$15,COLUMNS($J18:M18)+1,FALSE)</f>
        <v>12</v>
      </c>
      <c r="N19" s="199">
        <f>VLOOKUP($I19,$I$3:$S$15,COLUMNS($J18:N18)+1,FALSE)</f>
        <v>1</v>
      </c>
      <c r="O19" s="199">
        <f>VLOOKUP($I19,$I$3:$S$15,COLUMNS($J18:O18)+1,FALSE)</f>
        <v>1</v>
      </c>
      <c r="P19" s="199">
        <f>VLOOKUP($I19,$I$3:$S$15,COLUMNS($J18:P18)+1,FALSE)</f>
        <v>41</v>
      </c>
      <c r="Q19" s="199">
        <f>VLOOKUP($I19,$I$3:$S$15,COLUMNS($J18:Q18)+1,FALSE)</f>
        <v>3</v>
      </c>
      <c r="R19" s="199">
        <f>VLOOKUP($I19,$I$3:$S$15,COLUMNS($J18:R18)+1,FALSE)</f>
        <v>38</v>
      </c>
      <c r="S19" s="199">
        <f>VLOOKUP($I19,$I$3:$S$15,COLUMNS($J18:S18)+1,FALSE)</f>
        <v>51</v>
      </c>
    </row>
    <row r="20" spans="1:19" x14ac:dyDescent="0.25">
      <c r="A20" s="32">
        <v>17</v>
      </c>
      <c r="B20" s="33" t="str">
        <f>'Calendrier MG'!N34</f>
        <v>BND</v>
      </c>
      <c r="C20" s="33" t="str">
        <f>'Calendrier MG'!O34</f>
        <v>FEN 2</v>
      </c>
      <c r="D20" s="71">
        <v>5</v>
      </c>
      <c r="E20" s="91">
        <v>0</v>
      </c>
      <c r="F20" s="78" t="str">
        <f t="shared" si="0"/>
        <v>BND</v>
      </c>
      <c r="G20" s="78" t="str">
        <f t="shared" si="1"/>
        <v>FEN 2</v>
      </c>
      <c r="I20" s="78">
        <v>2</v>
      </c>
      <c r="J20" s="199" t="str">
        <f>VLOOKUP($I20,$I$3:$S$15,COLUMNS($J19:J19)+1,FALSE)</f>
        <v>STAN 1</v>
      </c>
      <c r="K20" s="199" t="str">
        <f>VLOOKUP($I20,$I$3:$S$15,COLUMNS($J19:K19)+1,FALSE)</f>
        <v>Stanislas 1</v>
      </c>
      <c r="L20" s="199">
        <f>VLOOKUP($I20,$I$3:$S$15,COLUMNS($J19:L19)+1,FALSE)</f>
        <v>13</v>
      </c>
      <c r="M20" s="199">
        <f>VLOOKUP($I20,$I$3:$S$15,COLUMNS($J19:M19)+1,FALSE)</f>
        <v>10</v>
      </c>
      <c r="N20" s="199">
        <f>VLOOKUP($I20,$I$3:$S$15,COLUMNS($J19:N19)+1,FALSE)</f>
        <v>0</v>
      </c>
      <c r="O20" s="199">
        <f>VLOOKUP($I20,$I$3:$S$15,COLUMNS($J19:O19)+1,FALSE)</f>
        <v>3</v>
      </c>
      <c r="P20" s="199">
        <f>VLOOKUP($I20,$I$3:$S$15,COLUMNS($J19:P19)+1,FALSE)</f>
        <v>36</v>
      </c>
      <c r="Q20" s="199">
        <f>VLOOKUP($I20,$I$3:$S$15,COLUMNS($J19:Q19)+1,FALSE)</f>
        <v>6</v>
      </c>
      <c r="R20" s="199">
        <f>VLOOKUP($I20,$I$3:$S$15,COLUMNS($J19:R19)+1,FALSE)</f>
        <v>30</v>
      </c>
      <c r="S20" s="199">
        <f>VLOOKUP($I20,$I$3:$S$15,COLUMNS($J19:S19)+1,FALSE)</f>
        <v>43</v>
      </c>
    </row>
    <row r="21" spans="1:19" x14ac:dyDescent="0.25">
      <c r="A21" s="32">
        <v>18</v>
      </c>
      <c r="B21" s="33" t="str">
        <f>'Calendrier MG'!N35</f>
        <v>MASS 1</v>
      </c>
      <c r="C21" s="33" t="str">
        <f>'Calendrier MG'!O35</f>
        <v>STAN 2</v>
      </c>
      <c r="D21" s="71">
        <v>0</v>
      </c>
      <c r="E21" s="91">
        <v>1</v>
      </c>
      <c r="F21" s="78" t="str">
        <f t="shared" si="0"/>
        <v>STAN 2</v>
      </c>
      <c r="G21" s="78" t="str">
        <f t="shared" si="1"/>
        <v>MASS 1</v>
      </c>
      <c r="I21" s="199">
        <v>3</v>
      </c>
      <c r="J21" s="199" t="str">
        <f>VLOOKUP($I21,$I$3:$S$15,COLUMNS($J20:J20)+1,FALSE)</f>
        <v>STAN 2</v>
      </c>
      <c r="K21" s="199" t="str">
        <f>VLOOKUP($I21,$I$3:$S$15,COLUMNS($J20:K20)+1,FALSE)</f>
        <v>Stanislas 2</v>
      </c>
      <c r="L21" s="199">
        <f>VLOOKUP($I21,$I$3:$S$15,COLUMNS($J20:L20)+1,FALSE)</f>
        <v>12</v>
      </c>
      <c r="M21" s="199">
        <f>VLOOKUP($I21,$I$3:$S$15,COLUMNS($J20:M20)+1,FALSE)</f>
        <v>10</v>
      </c>
      <c r="N21" s="199">
        <f>VLOOKUP($I21,$I$3:$S$15,COLUMNS($J20:N20)+1,FALSE)</f>
        <v>0</v>
      </c>
      <c r="O21" s="199">
        <f>VLOOKUP($I21,$I$3:$S$15,COLUMNS($J20:O20)+1,FALSE)</f>
        <v>2</v>
      </c>
      <c r="P21" s="199">
        <f>VLOOKUP($I21,$I$3:$S$15,COLUMNS($J20:P20)+1,FALSE)</f>
        <v>27</v>
      </c>
      <c r="Q21" s="199">
        <f>VLOOKUP($I21,$I$3:$S$15,COLUMNS($J20:Q20)+1,FALSE)</f>
        <v>6</v>
      </c>
      <c r="R21" s="199">
        <f>VLOOKUP($I21,$I$3:$S$15,COLUMNS($J20:R20)+1,FALSE)</f>
        <v>21</v>
      </c>
      <c r="S21" s="199">
        <f>VLOOKUP($I21,$I$3:$S$15,COLUMNS($J20:S20)+1,FALSE)</f>
        <v>42</v>
      </c>
    </row>
    <row r="22" spans="1:19" x14ac:dyDescent="0.25">
      <c r="A22" s="32">
        <v>19</v>
      </c>
      <c r="B22" s="33" t="str">
        <f>'Calendrier MG'!N36</f>
        <v>MASS 2</v>
      </c>
      <c r="C22" s="33" t="str">
        <f>'Calendrier MG'!O36</f>
        <v>SANO</v>
      </c>
      <c r="D22" s="71">
        <v>1</v>
      </c>
      <c r="E22" s="91">
        <v>3</v>
      </c>
      <c r="F22" s="78" t="str">
        <f t="shared" si="0"/>
        <v>SANO</v>
      </c>
      <c r="G22" s="78" t="str">
        <f t="shared" si="1"/>
        <v>MASS 2</v>
      </c>
      <c r="I22" s="199">
        <v>4</v>
      </c>
      <c r="J22" s="199" t="str">
        <f>VLOOKUP($I22,$I$3:$S$15,COLUMNS($J21:J21)+1,FALSE)</f>
        <v>FEN 1</v>
      </c>
      <c r="K22" s="199" t="str">
        <f>VLOOKUP($I22,$I$3:$S$15,COLUMNS($J21:K21)+1,FALSE)</f>
        <v>Fénelon Sainte Marie 1</v>
      </c>
      <c r="L22" s="199">
        <f>VLOOKUP($I22,$I$3:$S$15,COLUMNS($J21:L21)+1,FALSE)</f>
        <v>11</v>
      </c>
      <c r="M22" s="199">
        <f>VLOOKUP($I22,$I$3:$S$15,COLUMNS($J21:M21)+1,FALSE)</f>
        <v>9</v>
      </c>
      <c r="N22" s="199">
        <f>VLOOKUP($I22,$I$3:$S$15,COLUMNS($J21:N21)+1,FALSE)</f>
        <v>0</v>
      </c>
      <c r="O22" s="199">
        <f>VLOOKUP($I22,$I$3:$S$15,COLUMNS($J21:O21)+1,FALSE)</f>
        <v>2</v>
      </c>
      <c r="P22" s="199">
        <f>VLOOKUP($I22,$I$3:$S$15,COLUMNS($J21:P21)+1,FALSE)</f>
        <v>37</v>
      </c>
      <c r="Q22" s="199">
        <f>VLOOKUP($I22,$I$3:$S$15,COLUMNS($J21:Q21)+1,FALSE)</f>
        <v>10</v>
      </c>
      <c r="R22" s="199">
        <f>VLOOKUP($I22,$I$3:$S$15,COLUMNS($J21:R21)+1,FALSE)</f>
        <v>27</v>
      </c>
      <c r="S22" s="199">
        <f>VLOOKUP($I22,$I$3:$S$15,COLUMNS($J21:S21)+1,FALSE)</f>
        <v>38</v>
      </c>
    </row>
    <row r="23" spans="1:19" x14ac:dyDescent="0.25">
      <c r="A23" s="32">
        <v>20</v>
      </c>
      <c r="B23" s="33" t="str">
        <f>'Calendrier MG'!N37</f>
        <v>STAN 1</v>
      </c>
      <c r="C23" s="33" t="str">
        <f>'Calendrier MG'!O37</f>
        <v>FEN 1</v>
      </c>
      <c r="D23" s="71">
        <v>2</v>
      </c>
      <c r="E23" s="91">
        <v>3</v>
      </c>
      <c r="F23" s="78" t="str">
        <f t="shared" si="0"/>
        <v>FEN 1</v>
      </c>
      <c r="G23" s="78" t="str">
        <f t="shared" si="1"/>
        <v>STAN 1</v>
      </c>
      <c r="I23" s="199">
        <v>5</v>
      </c>
      <c r="J23" s="199" t="str">
        <f>VLOOKUP($I23,$I$3:$S$15,COLUMNS($J22:J22)+1,FALSE)</f>
        <v>SANO</v>
      </c>
      <c r="K23" s="199" t="str">
        <f>VLOOKUP($I23,$I$3:$S$15,COLUMNS($J22:K22)+1,FALSE)</f>
        <v>Saint André de Nogent</v>
      </c>
      <c r="L23" s="199">
        <f>VLOOKUP($I23,$I$3:$S$15,COLUMNS($J22:L22)+1,FALSE)</f>
        <v>11</v>
      </c>
      <c r="M23" s="199">
        <f>VLOOKUP($I23,$I$3:$S$15,COLUMNS($J22:M22)+1,FALSE)</f>
        <v>8</v>
      </c>
      <c r="N23" s="199">
        <f>VLOOKUP($I23,$I$3:$S$15,COLUMNS($J22:N22)+1,FALSE)</f>
        <v>1</v>
      </c>
      <c r="O23" s="199">
        <f>VLOOKUP($I23,$I$3:$S$15,COLUMNS($J22:O22)+1,FALSE)</f>
        <v>2</v>
      </c>
      <c r="P23" s="199">
        <f>VLOOKUP($I23,$I$3:$S$15,COLUMNS($J22:P22)+1,FALSE)</f>
        <v>25</v>
      </c>
      <c r="Q23" s="199">
        <f>VLOOKUP($I23,$I$3:$S$15,COLUMNS($J22:Q22)+1,FALSE)</f>
        <v>5</v>
      </c>
      <c r="R23" s="199">
        <f>VLOOKUP($I23,$I$3:$S$15,COLUMNS($J22:R22)+1,FALSE)</f>
        <v>20</v>
      </c>
      <c r="S23" s="199">
        <f>VLOOKUP($I23,$I$3:$S$15,COLUMNS($J22:S22)+1,FALSE)</f>
        <v>36</v>
      </c>
    </row>
    <row r="24" spans="1:19" x14ac:dyDescent="0.25">
      <c r="A24" s="32">
        <v>21</v>
      </c>
      <c r="B24" s="33" t="str">
        <f>'Calendrier MG'!N38</f>
        <v>STAN 2</v>
      </c>
      <c r="C24" s="33" t="str">
        <f>'Calendrier MG'!O38</f>
        <v>FEN 2</v>
      </c>
      <c r="D24" s="71">
        <v>2</v>
      </c>
      <c r="E24" s="193">
        <v>0</v>
      </c>
      <c r="F24" s="193" t="str">
        <f t="shared" si="0"/>
        <v>STAN 2</v>
      </c>
      <c r="G24" s="193" t="str">
        <f t="shared" si="1"/>
        <v>FEN 2</v>
      </c>
      <c r="I24" s="199">
        <v>6</v>
      </c>
      <c r="J24" s="199" t="str">
        <f>VLOOKUP($I24,$I$3:$S$15,COLUMNS($J23:J23)+1,FALSE)</f>
        <v>MASS 2</v>
      </c>
      <c r="K24" s="199" t="str">
        <f>VLOOKUP($I24,$I$3:$S$15,COLUMNS($J23:K23)+1,FALSE)</f>
        <v>Massillon 2</v>
      </c>
      <c r="L24" s="199">
        <f>VLOOKUP($I24,$I$3:$S$15,COLUMNS($J23:L23)+1,FALSE)</f>
        <v>13</v>
      </c>
      <c r="M24" s="199">
        <f>VLOOKUP($I24,$I$3:$S$15,COLUMNS($J23:M23)+1,FALSE)</f>
        <v>5</v>
      </c>
      <c r="N24" s="199">
        <f>VLOOKUP($I24,$I$3:$S$15,COLUMNS($J23:N23)+1,FALSE)</f>
        <v>0</v>
      </c>
      <c r="O24" s="199">
        <f>VLOOKUP($I24,$I$3:$S$15,COLUMNS($J23:O23)+1,FALSE)</f>
        <v>8</v>
      </c>
      <c r="P24" s="199">
        <f>VLOOKUP($I24,$I$3:$S$15,COLUMNS($J23:P23)+1,FALSE)</f>
        <v>13</v>
      </c>
      <c r="Q24" s="199">
        <f>VLOOKUP($I24,$I$3:$S$15,COLUMNS($J23:Q23)+1,FALSE)</f>
        <v>24</v>
      </c>
      <c r="R24" s="199">
        <f>VLOOKUP($I24,$I$3:$S$15,COLUMNS($J23:R23)+1,FALSE)</f>
        <v>-11</v>
      </c>
      <c r="S24" s="199">
        <f>VLOOKUP($I24,$I$3:$S$15,COLUMNS($J23:S23)+1,FALSE)</f>
        <v>28</v>
      </c>
    </row>
    <row r="25" spans="1:19" x14ac:dyDescent="0.25">
      <c r="A25" s="32">
        <v>22</v>
      </c>
      <c r="B25" s="33" t="str">
        <f>'Calendrier MG'!N39</f>
        <v>BND</v>
      </c>
      <c r="C25" s="33" t="str">
        <f>'Calendrier MG'!O39</f>
        <v>MASS 2</v>
      </c>
      <c r="D25" s="71">
        <v>1</v>
      </c>
      <c r="E25" s="193">
        <v>2</v>
      </c>
      <c r="F25" s="193" t="str">
        <f t="shared" ref="F25:F88" si="10">IF(D25&lt;&gt;"",IF(D25&gt;E25,B25,IF(D25&lt;E25,C25,"nul")),"")</f>
        <v>MASS 2</v>
      </c>
      <c r="G25" s="193" t="str">
        <f t="shared" ref="G25:G88" si="11">IF(E25&lt;&gt;"",IF(E25&lt;D25,C25,IF(E25&gt;D25,B25,"nul")),"")</f>
        <v>BND</v>
      </c>
      <c r="I25" s="199">
        <v>7</v>
      </c>
      <c r="J25" s="199" t="str">
        <f>VLOOKUP($I25,$I$3:$S$15,COLUMNS($J24:J24)+1,FALSE)</f>
        <v>BND</v>
      </c>
      <c r="K25" s="199" t="str">
        <f>VLOOKUP($I25,$I$3:$S$15,COLUMNS($J24:K24)+1,FALSE)</f>
        <v>Bossuet Notre Dame</v>
      </c>
      <c r="L25" s="199">
        <f>VLOOKUP($I25,$I$3:$S$15,COLUMNS($J24:L24)+1,FALSE)</f>
        <v>12</v>
      </c>
      <c r="M25" s="199">
        <f>VLOOKUP($I25,$I$3:$S$15,COLUMNS($J24:M24)+1,FALSE)</f>
        <v>5</v>
      </c>
      <c r="N25" s="199">
        <f>VLOOKUP($I25,$I$3:$S$15,COLUMNS($J24:N24)+1,FALSE)</f>
        <v>0</v>
      </c>
      <c r="O25" s="199">
        <f>VLOOKUP($I25,$I$3:$S$15,COLUMNS($J24:O24)+1,FALSE)</f>
        <v>7</v>
      </c>
      <c r="P25" s="199">
        <f>VLOOKUP($I25,$I$3:$S$15,COLUMNS($J24:P24)+1,FALSE)</f>
        <v>20</v>
      </c>
      <c r="Q25" s="199">
        <f>VLOOKUP($I25,$I$3:$S$15,COLUMNS($J24:Q24)+1,FALSE)</f>
        <v>27</v>
      </c>
      <c r="R25" s="199">
        <f>VLOOKUP($I25,$I$3:$S$15,COLUMNS($J24:R24)+1,FALSE)</f>
        <v>-7</v>
      </c>
      <c r="S25" s="199">
        <f>VLOOKUP($I25,$I$3:$S$15,COLUMNS($J24:S24)+1,FALSE)</f>
        <v>27</v>
      </c>
    </row>
    <row r="26" spans="1:19" x14ac:dyDescent="0.25">
      <c r="A26" s="32">
        <v>23</v>
      </c>
      <c r="B26" s="33" t="str">
        <f>'Calendrier MG'!N40</f>
        <v>STAN 1</v>
      </c>
      <c r="C26" s="33" t="str">
        <f>'Calendrier MG'!O40</f>
        <v>MASS 1</v>
      </c>
      <c r="D26" s="71">
        <v>1</v>
      </c>
      <c r="E26" s="193">
        <v>2</v>
      </c>
      <c r="F26" s="193" t="str">
        <f t="shared" si="10"/>
        <v>MASS 1</v>
      </c>
      <c r="G26" s="193" t="str">
        <f t="shared" si="11"/>
        <v>STAN 1</v>
      </c>
      <c r="I26" s="199">
        <v>8</v>
      </c>
      <c r="J26" s="199" t="str">
        <f>VLOOKUP($I26,$I$3:$S$15,COLUMNS($J25:J25)+1,FALSE)</f>
        <v xml:space="preserve">ROC </v>
      </c>
      <c r="K26" s="199" t="str">
        <f>VLOOKUP($I26,$I$3:$S$15,COLUMNS($J25:K25)+1,FALSE)</f>
        <v>Rocroy Saint Vincent</v>
      </c>
      <c r="L26" s="199">
        <f>VLOOKUP($I26,$I$3:$S$15,COLUMNS($J25:L25)+1,FALSE)</f>
        <v>11</v>
      </c>
      <c r="M26" s="199">
        <f>VLOOKUP($I26,$I$3:$S$15,COLUMNS($J25:M25)+1,FALSE)</f>
        <v>5</v>
      </c>
      <c r="N26" s="199">
        <f>VLOOKUP($I26,$I$3:$S$15,COLUMNS($J25:N25)+1,FALSE)</f>
        <v>0</v>
      </c>
      <c r="O26" s="199">
        <f>VLOOKUP($I26,$I$3:$S$15,COLUMNS($J25:O25)+1,FALSE)</f>
        <v>6</v>
      </c>
      <c r="P26" s="199">
        <f>VLOOKUP($I26,$I$3:$S$15,COLUMNS($J25:P25)+1,FALSE)</f>
        <v>21</v>
      </c>
      <c r="Q26" s="199">
        <f>VLOOKUP($I26,$I$3:$S$15,COLUMNS($J25:Q25)+1,FALSE)</f>
        <v>31</v>
      </c>
      <c r="R26" s="199">
        <f>VLOOKUP($I26,$I$3:$S$15,COLUMNS($J25:R25)+1,FALSE)</f>
        <v>-10</v>
      </c>
      <c r="S26" s="199">
        <f>VLOOKUP($I26,$I$3:$S$15,COLUMNS($J25:S25)+1,FALSE)</f>
        <v>26</v>
      </c>
    </row>
    <row r="27" spans="1:19" x14ac:dyDescent="0.25">
      <c r="A27" s="32">
        <v>24</v>
      </c>
      <c r="B27" s="33" t="str">
        <f>'Calendrier MG'!N41</f>
        <v>SANO</v>
      </c>
      <c r="C27" s="33" t="str">
        <f>'Calendrier MG'!O41</f>
        <v>FEN 1</v>
      </c>
      <c r="D27" s="71">
        <v>1</v>
      </c>
      <c r="E27" s="193">
        <v>0</v>
      </c>
      <c r="F27" s="193" t="str">
        <f t="shared" si="10"/>
        <v>SANO</v>
      </c>
      <c r="G27" s="193" t="str">
        <f t="shared" si="11"/>
        <v>FEN 1</v>
      </c>
      <c r="I27" s="199">
        <v>9</v>
      </c>
      <c r="J27" s="199" t="str">
        <f>VLOOKUP($I27,$I$3:$S$15,COLUMNS($J26:J26)+1,FALSE)</f>
        <v>FEN 2</v>
      </c>
      <c r="K27" s="199" t="str">
        <f>VLOOKUP($I27,$I$3:$S$15,COLUMNS($J26:K26)+1,FALSE)</f>
        <v>Fénelon Sainte Marie 2</v>
      </c>
      <c r="L27" s="199">
        <f>VLOOKUP($I27,$I$3:$S$15,COLUMNS($J26:L26)+1,FALSE)</f>
        <v>12</v>
      </c>
      <c r="M27" s="199">
        <f>VLOOKUP($I27,$I$3:$S$15,COLUMNS($J26:M26)+1,FALSE)</f>
        <v>4</v>
      </c>
      <c r="N27" s="199">
        <f>VLOOKUP($I27,$I$3:$S$15,COLUMNS($J26:N26)+1,FALSE)</f>
        <v>1</v>
      </c>
      <c r="O27" s="199">
        <f>VLOOKUP($I27,$I$3:$S$15,COLUMNS($J26:O26)+1,FALSE)</f>
        <v>7</v>
      </c>
      <c r="P27" s="199">
        <f>VLOOKUP($I27,$I$3:$S$15,COLUMNS($J26:P26)+1,FALSE)</f>
        <v>14</v>
      </c>
      <c r="Q27" s="199">
        <f>VLOOKUP($I27,$I$3:$S$15,COLUMNS($J26:Q26)+1,FALSE)</f>
        <v>23</v>
      </c>
      <c r="R27" s="199">
        <f>VLOOKUP($I27,$I$3:$S$15,COLUMNS($J26:R26)+1,FALSE)</f>
        <v>-9</v>
      </c>
      <c r="S27" s="199">
        <f>VLOOKUP($I27,$I$3:$S$15,COLUMNS($J26:S26)+1,FALSE)</f>
        <v>25</v>
      </c>
    </row>
    <row r="28" spans="1:19" x14ac:dyDescent="0.25">
      <c r="A28" s="32">
        <v>25</v>
      </c>
      <c r="B28" s="33" t="str">
        <f>'Calendrier MG'!N42</f>
        <v>STAN 2</v>
      </c>
      <c r="C28" s="33" t="str">
        <f>'Calendrier MG'!O42</f>
        <v>MASS 2</v>
      </c>
      <c r="D28" s="71">
        <v>1</v>
      </c>
      <c r="E28" s="193">
        <v>0</v>
      </c>
      <c r="F28" s="193" t="str">
        <f t="shared" si="10"/>
        <v>STAN 2</v>
      </c>
      <c r="G28" s="193" t="str">
        <f t="shared" si="11"/>
        <v>MASS 2</v>
      </c>
      <c r="I28" s="199">
        <v>10</v>
      </c>
      <c r="J28" s="199" t="str">
        <f>VLOOKUP($I28,$I$3:$S$15,COLUMNS($J27:J27)+1,FALSE)</f>
        <v>JBS</v>
      </c>
      <c r="K28" s="199" t="str">
        <f>VLOOKUP($I28,$I$3:$S$15,COLUMNS($J27:K27)+1,FALSE)</f>
        <v>Jean Baptiste La Salle Saint-Denis</v>
      </c>
      <c r="L28" s="199">
        <f>VLOOKUP($I28,$I$3:$S$15,COLUMNS($J27:L27)+1,FALSE)</f>
        <v>22</v>
      </c>
      <c r="M28" s="199">
        <f>VLOOKUP($I28,$I$3:$S$15,COLUMNS($J27:M27)+1,FALSE)</f>
        <v>1</v>
      </c>
      <c r="N28" s="199">
        <f>VLOOKUP($I28,$I$3:$S$15,COLUMNS($J27:N27)+1,FALSE)</f>
        <v>0</v>
      </c>
      <c r="O28" s="199">
        <f>VLOOKUP($I28,$I$3:$S$15,COLUMNS($J27:O27)+1,FALSE)</f>
        <v>21</v>
      </c>
      <c r="P28" s="199">
        <f>VLOOKUP($I28,$I$3:$S$15,COLUMNS($J27:P27)+1,FALSE)</f>
        <v>11</v>
      </c>
      <c r="Q28" s="199">
        <f>VLOOKUP($I28,$I$3:$S$15,COLUMNS($J27:Q27)+1,FALSE)</f>
        <v>91</v>
      </c>
      <c r="R28" s="199">
        <f>VLOOKUP($I28,$I$3:$S$15,COLUMNS($J27:R27)+1,FALSE)</f>
        <v>-80</v>
      </c>
      <c r="S28" s="199">
        <f>VLOOKUP($I28,$I$3:$S$15,COLUMNS($J27:S27)+1,FALSE)</f>
        <v>25</v>
      </c>
    </row>
    <row r="29" spans="1:19" x14ac:dyDescent="0.25">
      <c r="A29" s="32">
        <v>26</v>
      </c>
      <c r="B29" s="33" t="str">
        <f>'Calendrier MG'!N43</f>
        <v>FEN 2</v>
      </c>
      <c r="C29" s="33" t="str">
        <f>'Calendrier MG'!O43</f>
        <v>MASS 1</v>
      </c>
      <c r="D29" s="71">
        <v>0</v>
      </c>
      <c r="E29" s="193">
        <v>2</v>
      </c>
      <c r="F29" s="193" t="str">
        <f t="shared" si="10"/>
        <v>MASS 1</v>
      </c>
      <c r="G29" s="193" t="str">
        <f t="shared" si="11"/>
        <v>FEN 2</v>
      </c>
      <c r="I29" s="199">
        <v>11</v>
      </c>
      <c r="J29" s="199" t="str">
        <f>VLOOKUP($I29,$I$3:$S$15,COLUMNS($J28:J28)+1,FALSE)</f>
        <v>STAN 3</v>
      </c>
      <c r="K29" s="199" t="str">
        <f>VLOOKUP($I29,$I$3:$S$15,COLUMNS($J28:K28)+1,FALSE)</f>
        <v>Stanislas 3</v>
      </c>
      <c r="L29" s="199">
        <f>VLOOKUP($I29,$I$3:$S$15,COLUMNS($J28:L28)+1,FALSE)</f>
        <v>11</v>
      </c>
      <c r="M29" s="199">
        <f>VLOOKUP($I29,$I$3:$S$15,COLUMNS($J28:M28)+1,FALSE)</f>
        <v>3</v>
      </c>
      <c r="N29" s="199">
        <f>VLOOKUP($I29,$I$3:$S$15,COLUMNS($J28:N28)+1,FALSE)</f>
        <v>0</v>
      </c>
      <c r="O29" s="199">
        <f>VLOOKUP($I29,$I$3:$S$15,COLUMNS($J28:O28)+1,FALSE)</f>
        <v>8</v>
      </c>
      <c r="P29" s="199">
        <f>VLOOKUP($I29,$I$3:$S$15,COLUMNS($J28:P28)+1,FALSE)</f>
        <v>9</v>
      </c>
      <c r="Q29" s="199">
        <f>VLOOKUP($I29,$I$3:$S$15,COLUMNS($J28:Q28)+1,FALSE)</f>
        <v>22</v>
      </c>
      <c r="R29" s="199">
        <f>VLOOKUP($I29,$I$3:$S$15,COLUMNS($J28:R28)+1,FALSE)</f>
        <v>-13</v>
      </c>
      <c r="S29" s="199">
        <f>VLOOKUP($I29,$I$3:$S$15,COLUMNS($J28:S28)+1,FALSE)</f>
        <v>20</v>
      </c>
    </row>
    <row r="30" spans="1:19" x14ac:dyDescent="0.25">
      <c r="A30" s="32">
        <v>27</v>
      </c>
      <c r="B30" s="33" t="str">
        <f>'Calendrier MG'!N44</f>
        <v>FEN 1</v>
      </c>
      <c r="C30" s="33" t="str">
        <f>'Calendrier MG'!O44</f>
        <v>BND</v>
      </c>
      <c r="D30" s="71">
        <v>2</v>
      </c>
      <c r="E30" s="193">
        <v>1</v>
      </c>
      <c r="F30" s="193" t="str">
        <f t="shared" si="10"/>
        <v>FEN 1</v>
      </c>
      <c r="G30" s="193" t="str">
        <f t="shared" si="11"/>
        <v>BND</v>
      </c>
      <c r="I30" s="199">
        <v>12</v>
      </c>
      <c r="J30" s="199" t="str">
        <f>VLOOKUP($I30,$I$3:$S$15,COLUMNS($J29:J29)+1,FALSE)</f>
        <v>ASVP</v>
      </c>
      <c r="K30" s="199" t="str">
        <f>VLOOKUP($I30,$I$3:$S$15,COLUMNS($J29:K29)+1,FALSE)</f>
        <v>Saint Vincent de Paul</v>
      </c>
      <c r="L30" s="199">
        <f>VLOOKUP($I30,$I$3:$S$15,COLUMNS($J29:L29)+1,FALSE)</f>
        <v>10</v>
      </c>
      <c r="M30" s="199">
        <f>VLOOKUP($I30,$I$3:$S$15,COLUMNS($J29:M29)+1,FALSE)</f>
        <v>3</v>
      </c>
      <c r="N30" s="199">
        <f>VLOOKUP($I30,$I$3:$S$15,COLUMNS($J29:N29)+1,FALSE)</f>
        <v>0</v>
      </c>
      <c r="O30" s="199">
        <f>VLOOKUP($I30,$I$3:$S$15,COLUMNS($J29:O29)+1,FALSE)</f>
        <v>7</v>
      </c>
      <c r="P30" s="199">
        <f>VLOOKUP($I30,$I$3:$S$15,COLUMNS($J29:P29)+1,FALSE)</f>
        <v>15</v>
      </c>
      <c r="Q30" s="199">
        <f>VLOOKUP($I30,$I$3:$S$15,COLUMNS($J29:Q29)+1,FALSE)</f>
        <v>19</v>
      </c>
      <c r="R30" s="199">
        <f>VLOOKUP($I30,$I$3:$S$15,COLUMNS($J29:R29)+1,FALSE)</f>
        <v>-4</v>
      </c>
      <c r="S30" s="199">
        <f>VLOOKUP($I30,$I$3:$S$15,COLUMNS($J29:S29)+1,FALSE)</f>
        <v>19</v>
      </c>
    </row>
    <row r="31" spans="1:19" x14ac:dyDescent="0.25">
      <c r="A31" s="32">
        <v>28</v>
      </c>
      <c r="B31" s="33" t="str">
        <f>'Calendrier MG'!N45</f>
        <v>SANO</v>
      </c>
      <c r="C31" s="33" t="str">
        <f>'Calendrier MG'!O45</f>
        <v>STAN 1</v>
      </c>
      <c r="D31" s="71">
        <v>0</v>
      </c>
      <c r="E31" s="193">
        <v>1</v>
      </c>
      <c r="F31" s="193" t="str">
        <f t="shared" si="10"/>
        <v>STAN 1</v>
      </c>
      <c r="G31" s="193" t="str">
        <f t="shared" si="11"/>
        <v>SANO</v>
      </c>
    </row>
    <row r="32" spans="1:19" x14ac:dyDescent="0.25">
      <c r="A32" s="32">
        <v>29</v>
      </c>
      <c r="B32" s="33" t="str">
        <f>'Calendrier MG'!N46</f>
        <v>SANO</v>
      </c>
      <c r="C32" s="33" t="str">
        <f>'Calendrier MG'!O46</f>
        <v>ASVP</v>
      </c>
      <c r="D32" s="71">
        <v>3</v>
      </c>
      <c r="E32" s="193">
        <v>1</v>
      </c>
      <c r="F32" s="193" t="str">
        <f t="shared" si="10"/>
        <v>SANO</v>
      </c>
      <c r="G32" s="193" t="str">
        <f t="shared" si="11"/>
        <v>ASVP</v>
      </c>
    </row>
    <row r="33" spans="1:7" x14ac:dyDescent="0.25">
      <c r="A33" s="32">
        <v>30</v>
      </c>
      <c r="B33" s="33" t="str">
        <f>'Calendrier MG'!N47</f>
        <v>BND</v>
      </c>
      <c r="C33" s="33" t="str">
        <f>'Calendrier MG'!O47</f>
        <v>ASVP</v>
      </c>
      <c r="D33" s="71">
        <v>1</v>
      </c>
      <c r="E33" s="193">
        <v>0</v>
      </c>
      <c r="F33" s="193" t="str">
        <f t="shared" si="10"/>
        <v>BND</v>
      </c>
      <c r="G33" s="193" t="str">
        <f t="shared" si="11"/>
        <v>ASVP</v>
      </c>
    </row>
    <row r="34" spans="1:7" x14ac:dyDescent="0.25">
      <c r="A34" s="32">
        <v>31</v>
      </c>
      <c r="B34" s="33" t="str">
        <f>'Calendrier MG'!N48</f>
        <v>STAN 1</v>
      </c>
      <c r="C34" s="33" t="str">
        <f>'Calendrier MG'!O48</f>
        <v>ASVP</v>
      </c>
      <c r="D34" s="71">
        <v>1</v>
      </c>
      <c r="E34" s="193">
        <v>0</v>
      </c>
      <c r="F34" s="193" t="str">
        <f t="shared" si="10"/>
        <v>STAN 1</v>
      </c>
      <c r="G34" s="193" t="str">
        <f t="shared" si="11"/>
        <v>ASVP</v>
      </c>
    </row>
    <row r="35" spans="1:7" x14ac:dyDescent="0.25">
      <c r="A35" s="32">
        <v>32</v>
      </c>
      <c r="B35" s="33" t="str">
        <f>'Calendrier MG'!N49</f>
        <v>STAN 2</v>
      </c>
      <c r="C35" s="33" t="str">
        <f>'Calendrier MG'!O49</f>
        <v>ASVP</v>
      </c>
      <c r="D35" s="71"/>
      <c r="E35" s="193"/>
      <c r="F35" s="193" t="str">
        <f t="shared" si="10"/>
        <v/>
      </c>
      <c r="G35" s="193" t="str">
        <f t="shared" si="11"/>
        <v/>
      </c>
    </row>
    <row r="36" spans="1:7" x14ac:dyDescent="0.25">
      <c r="A36" s="32">
        <v>33</v>
      </c>
      <c r="B36" s="33" t="str">
        <f>'Calendrier MG'!N50</f>
        <v>MASS 1</v>
      </c>
      <c r="C36" s="33" t="str">
        <f>'Calendrier MG'!O50</f>
        <v>ASVP</v>
      </c>
      <c r="D36" s="71">
        <v>3</v>
      </c>
      <c r="E36" s="193">
        <v>0</v>
      </c>
      <c r="F36" s="193" t="str">
        <f t="shared" si="10"/>
        <v>MASS 1</v>
      </c>
      <c r="G36" s="193" t="str">
        <f t="shared" si="11"/>
        <v>ASVP</v>
      </c>
    </row>
    <row r="37" spans="1:7" x14ac:dyDescent="0.25">
      <c r="A37" s="32">
        <v>34</v>
      </c>
      <c r="B37" s="33" t="str">
        <f>'Calendrier MG'!N51</f>
        <v>MASS 2</v>
      </c>
      <c r="C37" s="33" t="str">
        <f>'Calendrier MG'!O51</f>
        <v>ASVP</v>
      </c>
      <c r="D37" s="71">
        <v>2</v>
      </c>
      <c r="E37" s="193">
        <v>0</v>
      </c>
      <c r="F37" s="193" t="str">
        <f t="shared" si="10"/>
        <v>MASS 2</v>
      </c>
      <c r="G37" s="193" t="str">
        <f t="shared" si="11"/>
        <v>ASVP</v>
      </c>
    </row>
    <row r="38" spans="1:7" x14ac:dyDescent="0.25">
      <c r="A38" s="32">
        <v>35</v>
      </c>
      <c r="B38" s="33" t="str">
        <f>'Calendrier MG'!N52</f>
        <v>FEN 1</v>
      </c>
      <c r="C38" s="33" t="str">
        <f>'Calendrier MG'!O52</f>
        <v>ASVP</v>
      </c>
      <c r="D38" s="71">
        <v>5</v>
      </c>
      <c r="E38" s="193">
        <v>1</v>
      </c>
      <c r="F38" s="193" t="str">
        <f t="shared" si="10"/>
        <v>FEN 1</v>
      </c>
      <c r="G38" s="193" t="str">
        <f t="shared" si="11"/>
        <v>ASVP</v>
      </c>
    </row>
    <row r="39" spans="1:7" x14ac:dyDescent="0.25">
      <c r="A39" s="32">
        <v>36</v>
      </c>
      <c r="B39" s="33" t="str">
        <f>'Calendrier MG'!N53</f>
        <v>FEN 2</v>
      </c>
      <c r="C39" s="33" t="str">
        <f>'Calendrier MG'!O53</f>
        <v>ASVP</v>
      </c>
      <c r="D39" s="71">
        <v>0</v>
      </c>
      <c r="E39" s="193">
        <v>2</v>
      </c>
      <c r="F39" s="193" t="str">
        <f t="shared" si="10"/>
        <v>ASVP</v>
      </c>
      <c r="G39" s="193" t="str">
        <f t="shared" si="11"/>
        <v>FEN 2</v>
      </c>
    </row>
    <row r="40" spans="1:7" x14ac:dyDescent="0.25">
      <c r="A40" s="32">
        <v>37</v>
      </c>
      <c r="B40" s="33" t="str">
        <f>'Calendrier MG'!N54</f>
        <v>SANO</v>
      </c>
      <c r="C40" s="33" t="str">
        <f>'Calendrier MG'!O54</f>
        <v xml:space="preserve">ROC </v>
      </c>
      <c r="D40" s="71"/>
      <c r="E40" s="193"/>
      <c r="F40" s="193" t="str">
        <f t="shared" si="10"/>
        <v/>
      </c>
      <c r="G40" s="193" t="str">
        <f t="shared" si="11"/>
        <v/>
      </c>
    </row>
    <row r="41" spans="1:7" x14ac:dyDescent="0.25">
      <c r="A41" s="32">
        <v>38</v>
      </c>
      <c r="B41" s="33" t="str">
        <f>'Calendrier MG'!N55</f>
        <v>BND</v>
      </c>
      <c r="C41" s="33" t="str">
        <f>'Calendrier MG'!O55</f>
        <v xml:space="preserve">ROC </v>
      </c>
      <c r="D41" s="71">
        <v>4</v>
      </c>
      <c r="E41" s="193">
        <v>1</v>
      </c>
      <c r="F41" s="193" t="str">
        <f t="shared" si="10"/>
        <v>BND</v>
      </c>
      <c r="G41" s="193" t="str">
        <f t="shared" si="11"/>
        <v xml:space="preserve">ROC </v>
      </c>
    </row>
    <row r="42" spans="1:7" x14ac:dyDescent="0.25">
      <c r="A42" s="32">
        <v>39</v>
      </c>
      <c r="B42" s="33" t="str">
        <f>'Calendrier MG'!N56</f>
        <v>STAN 1</v>
      </c>
      <c r="C42" s="33" t="str">
        <f>'Calendrier MG'!O56</f>
        <v xml:space="preserve">ROC </v>
      </c>
      <c r="D42" s="71">
        <v>5</v>
      </c>
      <c r="E42" s="193">
        <v>0</v>
      </c>
      <c r="F42" s="193" t="str">
        <f t="shared" si="10"/>
        <v>STAN 1</v>
      </c>
      <c r="G42" s="193" t="str">
        <f t="shared" si="11"/>
        <v xml:space="preserve">ROC </v>
      </c>
    </row>
    <row r="43" spans="1:7" x14ac:dyDescent="0.25">
      <c r="A43" s="32">
        <v>40</v>
      </c>
      <c r="B43" s="33" t="str">
        <f>'Calendrier MG'!N57</f>
        <v>STAN 2</v>
      </c>
      <c r="C43" s="33" t="str">
        <f>'Calendrier MG'!O57</f>
        <v xml:space="preserve">ROC </v>
      </c>
      <c r="D43" s="71">
        <v>6</v>
      </c>
      <c r="E43" s="193">
        <v>0</v>
      </c>
      <c r="F43" s="193" t="str">
        <f t="shared" si="10"/>
        <v>STAN 2</v>
      </c>
      <c r="G43" s="193" t="str">
        <f t="shared" si="11"/>
        <v xml:space="preserve">ROC </v>
      </c>
    </row>
    <row r="44" spans="1:7" x14ac:dyDescent="0.25">
      <c r="A44" s="32">
        <v>41</v>
      </c>
      <c r="B44" s="33" t="str">
        <f>'Calendrier MG'!N58</f>
        <v>MASS 1</v>
      </c>
      <c r="C44" s="33" t="str">
        <f>'Calendrier MG'!O58</f>
        <v xml:space="preserve">ROC </v>
      </c>
      <c r="D44" s="71">
        <v>4</v>
      </c>
      <c r="E44" s="193">
        <v>0</v>
      </c>
      <c r="F44" s="193" t="str">
        <f t="shared" si="10"/>
        <v>MASS 1</v>
      </c>
      <c r="G44" s="193" t="str">
        <f t="shared" si="11"/>
        <v xml:space="preserve">ROC </v>
      </c>
    </row>
    <row r="45" spans="1:7" x14ac:dyDescent="0.25">
      <c r="A45" s="32">
        <v>42</v>
      </c>
      <c r="B45" s="33" t="str">
        <f>'Calendrier MG'!N59</f>
        <v>MASS 2</v>
      </c>
      <c r="C45" s="33" t="str">
        <f>'Calendrier MG'!O59</f>
        <v xml:space="preserve">ROC </v>
      </c>
      <c r="D45" s="71">
        <v>1</v>
      </c>
      <c r="E45" s="193">
        <v>3</v>
      </c>
      <c r="F45" s="193" t="str">
        <f t="shared" si="10"/>
        <v xml:space="preserve">ROC </v>
      </c>
      <c r="G45" s="193" t="str">
        <f t="shared" si="11"/>
        <v>MASS 2</v>
      </c>
    </row>
    <row r="46" spans="1:7" x14ac:dyDescent="0.25">
      <c r="A46" s="32">
        <v>43</v>
      </c>
      <c r="B46" s="33" t="str">
        <f>'Calendrier MG'!N60</f>
        <v>FEN 1</v>
      </c>
      <c r="C46" s="33" t="str">
        <f>'Calendrier MG'!O60</f>
        <v xml:space="preserve">ROC </v>
      </c>
      <c r="D46" s="71">
        <v>6</v>
      </c>
      <c r="E46" s="193">
        <v>1</v>
      </c>
      <c r="F46" s="193" t="str">
        <f t="shared" si="10"/>
        <v>FEN 1</v>
      </c>
      <c r="G46" s="193" t="str">
        <f t="shared" si="11"/>
        <v xml:space="preserve">ROC </v>
      </c>
    </row>
    <row r="47" spans="1:7" x14ac:dyDescent="0.25">
      <c r="A47" s="32">
        <v>44</v>
      </c>
      <c r="B47" s="33" t="str">
        <f>'Calendrier MG'!N61</f>
        <v>FEN 2</v>
      </c>
      <c r="C47" s="33" t="str">
        <f>'Calendrier MG'!O61</f>
        <v xml:space="preserve">ROC </v>
      </c>
      <c r="D47" s="71">
        <v>0</v>
      </c>
      <c r="E47" s="193">
        <v>1</v>
      </c>
      <c r="F47" s="193" t="str">
        <f t="shared" si="10"/>
        <v xml:space="preserve">ROC </v>
      </c>
      <c r="G47" s="193" t="str">
        <f t="shared" si="11"/>
        <v>FEN 2</v>
      </c>
    </row>
    <row r="48" spans="1:7" x14ac:dyDescent="0.25">
      <c r="A48" s="32">
        <v>45</v>
      </c>
      <c r="B48" s="33" t="str">
        <f>'Calendrier MG'!N62</f>
        <v>ASVP</v>
      </c>
      <c r="C48" s="33" t="str">
        <f>'Calendrier MG'!O62</f>
        <v xml:space="preserve">ROC </v>
      </c>
      <c r="D48" s="71">
        <v>0</v>
      </c>
      <c r="E48" s="193">
        <v>3</v>
      </c>
      <c r="F48" s="193" t="str">
        <f t="shared" si="10"/>
        <v xml:space="preserve">ROC </v>
      </c>
      <c r="G48" s="193" t="str">
        <f t="shared" si="11"/>
        <v>ASVP</v>
      </c>
    </row>
    <row r="49" spans="1:7" x14ac:dyDescent="0.25">
      <c r="A49" s="32">
        <v>46</v>
      </c>
      <c r="B49" s="33" t="str">
        <f>'Calendrier MG'!N63</f>
        <v>SANO</v>
      </c>
      <c r="C49" s="33" t="str">
        <f>'Calendrier MG'!O63</f>
        <v>STAN 3</v>
      </c>
      <c r="D49" s="71">
        <v>2</v>
      </c>
      <c r="E49" s="193">
        <v>0</v>
      </c>
      <c r="F49" s="193" t="str">
        <f t="shared" si="10"/>
        <v>SANO</v>
      </c>
      <c r="G49" s="193" t="str">
        <f t="shared" si="11"/>
        <v>STAN 3</v>
      </c>
    </row>
    <row r="50" spans="1:7" x14ac:dyDescent="0.25">
      <c r="A50" s="32">
        <v>47</v>
      </c>
      <c r="B50" s="33" t="str">
        <f>'Calendrier MG'!N64</f>
        <v>BND</v>
      </c>
      <c r="C50" s="33" t="str">
        <f>'Calendrier MG'!O64</f>
        <v>STAN 3</v>
      </c>
      <c r="D50" s="71">
        <v>1</v>
      </c>
      <c r="E50" s="193">
        <v>2</v>
      </c>
      <c r="F50" s="193" t="str">
        <f t="shared" si="10"/>
        <v>STAN 3</v>
      </c>
      <c r="G50" s="193" t="str">
        <f t="shared" si="11"/>
        <v>BND</v>
      </c>
    </row>
    <row r="51" spans="1:7" x14ac:dyDescent="0.25">
      <c r="A51" s="32">
        <v>48</v>
      </c>
      <c r="B51" s="33" t="str">
        <f>'Calendrier MG'!N65</f>
        <v>STAN 1</v>
      </c>
      <c r="C51" s="33" t="str">
        <f>'Calendrier MG'!O65</f>
        <v>STAN 3</v>
      </c>
      <c r="D51" s="71">
        <v>2</v>
      </c>
      <c r="E51" s="193">
        <v>0</v>
      </c>
      <c r="F51" s="193" t="str">
        <f t="shared" si="10"/>
        <v>STAN 1</v>
      </c>
      <c r="G51" s="193" t="str">
        <f t="shared" si="11"/>
        <v>STAN 3</v>
      </c>
    </row>
    <row r="52" spans="1:7" x14ac:dyDescent="0.25">
      <c r="A52" s="32">
        <v>49</v>
      </c>
      <c r="B52" s="33" t="str">
        <f>'Calendrier MG'!N66</f>
        <v>STAN 2</v>
      </c>
      <c r="C52" s="33" t="str">
        <f>'Calendrier MG'!O66</f>
        <v>STAN 3</v>
      </c>
      <c r="D52" s="71">
        <v>1</v>
      </c>
      <c r="E52" s="193">
        <v>0</v>
      </c>
      <c r="F52" s="193" t="str">
        <f t="shared" si="10"/>
        <v>STAN 2</v>
      </c>
      <c r="G52" s="193" t="str">
        <f t="shared" si="11"/>
        <v>STAN 3</v>
      </c>
    </row>
    <row r="53" spans="1:7" x14ac:dyDescent="0.25">
      <c r="A53" s="32">
        <v>50</v>
      </c>
      <c r="B53" s="33" t="str">
        <f>'Calendrier MG'!N67</f>
        <v>MASS 1</v>
      </c>
      <c r="C53" s="33" t="str">
        <f>'Calendrier MG'!O67</f>
        <v>STAN 3</v>
      </c>
      <c r="D53" s="71">
        <v>2</v>
      </c>
      <c r="E53" s="193">
        <v>0</v>
      </c>
      <c r="F53" s="193" t="str">
        <f t="shared" si="10"/>
        <v>MASS 1</v>
      </c>
      <c r="G53" s="193" t="str">
        <f t="shared" si="11"/>
        <v>STAN 3</v>
      </c>
    </row>
    <row r="54" spans="1:7" x14ac:dyDescent="0.25">
      <c r="A54" s="32">
        <v>51</v>
      </c>
      <c r="B54" s="33" t="str">
        <f>'Calendrier MG'!N68</f>
        <v>MASS 2</v>
      </c>
      <c r="C54" s="33" t="str">
        <f>'Calendrier MG'!O68</f>
        <v>STAN 3</v>
      </c>
      <c r="D54" s="71">
        <v>2</v>
      </c>
      <c r="E54" s="193">
        <v>0</v>
      </c>
      <c r="F54" s="193" t="str">
        <f t="shared" si="10"/>
        <v>MASS 2</v>
      </c>
      <c r="G54" s="193" t="str">
        <f t="shared" si="11"/>
        <v>STAN 3</v>
      </c>
    </row>
    <row r="55" spans="1:7" x14ac:dyDescent="0.25">
      <c r="A55" s="32">
        <v>52</v>
      </c>
      <c r="B55" s="33" t="str">
        <f>'Calendrier MG'!N69</f>
        <v>FEN 1</v>
      </c>
      <c r="C55" s="33" t="str">
        <f>'Calendrier MG'!O69</f>
        <v>STAN 3</v>
      </c>
      <c r="D55" s="71">
        <v>4</v>
      </c>
      <c r="E55" s="193">
        <v>0</v>
      </c>
      <c r="F55" s="193" t="str">
        <f t="shared" si="10"/>
        <v>FEN 1</v>
      </c>
      <c r="G55" s="193" t="str">
        <f t="shared" si="11"/>
        <v>STAN 3</v>
      </c>
    </row>
    <row r="56" spans="1:7" x14ac:dyDescent="0.25">
      <c r="A56" s="32">
        <v>53</v>
      </c>
      <c r="B56" s="33" t="str">
        <f>'Calendrier MG'!N70</f>
        <v>FEN 2</v>
      </c>
      <c r="C56" s="33" t="str">
        <f>'Calendrier MG'!O70</f>
        <v>STAN 3</v>
      </c>
      <c r="D56" s="71">
        <v>2</v>
      </c>
      <c r="E56" s="193">
        <v>0</v>
      </c>
      <c r="F56" s="236" t="str">
        <f t="shared" si="10"/>
        <v>FEN 2</v>
      </c>
      <c r="G56" s="193" t="str">
        <f t="shared" si="11"/>
        <v>STAN 3</v>
      </c>
    </row>
    <row r="57" spans="1:7" x14ac:dyDescent="0.25">
      <c r="A57" s="32">
        <v>54</v>
      </c>
      <c r="B57" s="33" t="str">
        <f>'Calendrier MG'!N71</f>
        <v>ASVP</v>
      </c>
      <c r="C57" s="33" t="str">
        <f>'Calendrier MG'!O71</f>
        <v>STAN 3</v>
      </c>
      <c r="D57" s="71"/>
      <c r="E57" s="193"/>
      <c r="F57" s="193" t="str">
        <f t="shared" si="10"/>
        <v/>
      </c>
      <c r="G57" s="193" t="str">
        <f t="shared" si="11"/>
        <v/>
      </c>
    </row>
    <row r="58" spans="1:7" x14ac:dyDescent="0.25">
      <c r="A58" s="32">
        <v>55</v>
      </c>
      <c r="B58" s="33" t="str">
        <f>'Calendrier MG'!N72</f>
        <v xml:space="preserve">ROC </v>
      </c>
      <c r="C58" s="33" t="str">
        <f>'Calendrier MG'!O72</f>
        <v>STAN 3</v>
      </c>
      <c r="D58" s="71"/>
      <c r="E58" s="193"/>
      <c r="F58" s="193" t="str">
        <f t="shared" si="10"/>
        <v/>
      </c>
      <c r="G58" s="193" t="str">
        <f t="shared" si="11"/>
        <v/>
      </c>
    </row>
    <row r="59" spans="1:7" x14ac:dyDescent="0.25">
      <c r="A59" s="32">
        <v>56</v>
      </c>
      <c r="B59" s="33" t="str">
        <f>'Calendrier MG'!N73</f>
        <v>SANO</v>
      </c>
      <c r="C59" s="33" t="str">
        <f>'Calendrier MG'!O73</f>
        <v>JBS</v>
      </c>
      <c r="D59" s="71">
        <v>3</v>
      </c>
      <c r="E59" s="193">
        <v>0</v>
      </c>
      <c r="F59" s="193" t="str">
        <f t="shared" si="10"/>
        <v>SANO</v>
      </c>
      <c r="G59" s="193" t="str">
        <f t="shared" si="11"/>
        <v>JBS</v>
      </c>
    </row>
    <row r="60" spans="1:7" x14ac:dyDescent="0.25">
      <c r="A60" s="32">
        <v>57</v>
      </c>
      <c r="B60" s="33" t="str">
        <f>'Calendrier MG'!N74</f>
        <v>BND</v>
      </c>
      <c r="C60" s="33" t="str">
        <f>'Calendrier MG'!O74</f>
        <v>JBS</v>
      </c>
      <c r="D60" s="71">
        <v>3</v>
      </c>
      <c r="E60" s="193">
        <v>0</v>
      </c>
      <c r="F60" s="193" t="str">
        <f t="shared" si="10"/>
        <v>BND</v>
      </c>
      <c r="G60" s="193" t="str">
        <f t="shared" si="11"/>
        <v>JBS</v>
      </c>
    </row>
    <row r="61" spans="1:7" x14ac:dyDescent="0.25">
      <c r="A61" s="32">
        <v>58</v>
      </c>
      <c r="B61" s="33" t="str">
        <f>'Calendrier MG'!N75</f>
        <v>STAN 1</v>
      </c>
      <c r="C61" s="33" t="str">
        <f>'Calendrier MG'!O75</f>
        <v>JBS</v>
      </c>
      <c r="D61" s="71">
        <v>5</v>
      </c>
      <c r="E61" s="193">
        <v>0</v>
      </c>
      <c r="F61" s="193" t="str">
        <f t="shared" si="10"/>
        <v>STAN 1</v>
      </c>
      <c r="G61" s="193" t="str">
        <f t="shared" si="11"/>
        <v>JBS</v>
      </c>
    </row>
    <row r="62" spans="1:7" x14ac:dyDescent="0.25">
      <c r="A62" s="32">
        <v>59</v>
      </c>
      <c r="B62" s="33" t="str">
        <f>'Calendrier MG'!N76</f>
        <v>STAN 2</v>
      </c>
      <c r="C62" s="33" t="str">
        <f>'Calendrier MG'!O76</f>
        <v>JBS</v>
      </c>
      <c r="D62" s="71">
        <v>7</v>
      </c>
      <c r="E62" s="193">
        <v>0</v>
      </c>
      <c r="F62" s="193" t="str">
        <f t="shared" si="10"/>
        <v>STAN 2</v>
      </c>
      <c r="G62" s="193" t="str">
        <f t="shared" si="11"/>
        <v>JBS</v>
      </c>
    </row>
    <row r="63" spans="1:7" x14ac:dyDescent="0.25">
      <c r="A63" s="32">
        <v>60</v>
      </c>
      <c r="B63" s="33" t="str">
        <f>'Calendrier MG'!N77</f>
        <v>MASS 1</v>
      </c>
      <c r="C63" s="33" t="str">
        <f>'Calendrier MG'!O77</f>
        <v>JBS</v>
      </c>
      <c r="D63" s="71">
        <v>6</v>
      </c>
      <c r="E63" s="193">
        <v>0</v>
      </c>
      <c r="F63" s="193" t="str">
        <f t="shared" si="10"/>
        <v>MASS 1</v>
      </c>
      <c r="G63" s="193" t="str">
        <f t="shared" si="11"/>
        <v>JBS</v>
      </c>
    </row>
    <row r="64" spans="1:7" x14ac:dyDescent="0.25">
      <c r="A64" s="32">
        <v>61</v>
      </c>
      <c r="B64" s="33" t="str">
        <f>'Calendrier MG'!N78</f>
        <v>MASS 2</v>
      </c>
      <c r="C64" s="33" t="str">
        <f>'Calendrier MG'!O78</f>
        <v>JBS</v>
      </c>
      <c r="D64" s="71">
        <v>0</v>
      </c>
      <c r="E64" s="193">
        <v>8</v>
      </c>
      <c r="F64" s="193" t="str">
        <f t="shared" si="10"/>
        <v>JBS</v>
      </c>
      <c r="G64" s="193" t="str">
        <f t="shared" si="11"/>
        <v>MASS 2</v>
      </c>
    </row>
    <row r="65" spans="1:7" x14ac:dyDescent="0.25">
      <c r="A65" s="32">
        <v>62</v>
      </c>
      <c r="B65" s="33" t="str">
        <f>'Calendrier MG'!N79</f>
        <v>FEN 1</v>
      </c>
      <c r="C65" s="33" t="str">
        <f>'Calendrier MG'!O79</f>
        <v>JBS</v>
      </c>
      <c r="D65" s="71">
        <v>5</v>
      </c>
      <c r="E65" s="193">
        <v>0</v>
      </c>
      <c r="F65" s="193" t="str">
        <f t="shared" si="10"/>
        <v>FEN 1</v>
      </c>
      <c r="G65" s="193" t="str">
        <f t="shared" si="11"/>
        <v>JBS</v>
      </c>
    </row>
    <row r="66" spans="1:7" x14ac:dyDescent="0.25">
      <c r="A66" s="32">
        <v>63</v>
      </c>
      <c r="B66" s="33" t="str">
        <f>'Calendrier MG'!N80</f>
        <v>FEN 2</v>
      </c>
      <c r="C66" s="33" t="str">
        <f>'Calendrier MG'!O80</f>
        <v>JBS</v>
      </c>
      <c r="D66" s="71">
        <v>5</v>
      </c>
      <c r="E66" s="193">
        <v>1</v>
      </c>
      <c r="F66" s="193" t="str">
        <f t="shared" si="10"/>
        <v>FEN 2</v>
      </c>
      <c r="G66" s="193" t="str">
        <f t="shared" si="11"/>
        <v>JBS</v>
      </c>
    </row>
    <row r="67" spans="1:7" x14ac:dyDescent="0.25">
      <c r="A67" s="32">
        <v>64</v>
      </c>
      <c r="B67" s="33" t="str">
        <f>'Calendrier MG'!N81</f>
        <v>ASVP</v>
      </c>
      <c r="C67" s="33" t="str">
        <f>'Calendrier MG'!O81</f>
        <v>JBS</v>
      </c>
      <c r="D67" s="71">
        <v>8</v>
      </c>
      <c r="E67" s="193">
        <v>1</v>
      </c>
      <c r="F67" s="193" t="str">
        <f t="shared" si="10"/>
        <v>ASVP</v>
      </c>
      <c r="G67" s="193" t="str">
        <f t="shared" si="11"/>
        <v>JBS</v>
      </c>
    </row>
    <row r="68" spans="1:7" x14ac:dyDescent="0.25">
      <c r="A68" s="32">
        <v>65</v>
      </c>
      <c r="B68" s="33" t="str">
        <f>'Calendrier MG'!N82</f>
        <v xml:space="preserve">ROC </v>
      </c>
      <c r="C68" s="33" t="str">
        <f>'Calendrier MG'!O82</f>
        <v>JBS</v>
      </c>
      <c r="D68" s="71">
        <v>6</v>
      </c>
      <c r="E68" s="193">
        <v>1</v>
      </c>
      <c r="F68" s="193" t="str">
        <f t="shared" si="10"/>
        <v xml:space="preserve">ROC </v>
      </c>
      <c r="G68" s="193" t="str">
        <f t="shared" si="11"/>
        <v>JBS</v>
      </c>
    </row>
    <row r="69" spans="1:7" x14ac:dyDescent="0.25">
      <c r="A69" s="32">
        <v>66</v>
      </c>
      <c r="B69" s="33" t="str">
        <f>'Calendrier MG'!N83</f>
        <v>STAN 3</v>
      </c>
      <c r="C69" s="33" t="str">
        <f>'Calendrier MG'!O83</f>
        <v>JBS</v>
      </c>
      <c r="D69" s="71">
        <v>3</v>
      </c>
      <c r="E69" s="193">
        <v>0</v>
      </c>
      <c r="F69" s="193" t="str">
        <f t="shared" si="10"/>
        <v>STAN 3</v>
      </c>
      <c r="G69" s="193" t="str">
        <f t="shared" si="11"/>
        <v>JBS</v>
      </c>
    </row>
    <row r="70" spans="1:7" x14ac:dyDescent="0.25">
      <c r="A70" s="32">
        <v>67</v>
      </c>
      <c r="B70" s="33" t="str">
        <f>'Calendrier MG'!N84</f>
        <v>STAN 1</v>
      </c>
      <c r="C70" s="33" t="str">
        <f>'Calendrier MG'!O84</f>
        <v>BND</v>
      </c>
      <c r="D70" s="71"/>
      <c r="E70" s="193"/>
      <c r="F70" s="193" t="str">
        <f t="shared" si="10"/>
        <v/>
      </c>
      <c r="G70" s="193" t="str">
        <f t="shared" si="11"/>
        <v/>
      </c>
    </row>
    <row r="71" spans="1:7" x14ac:dyDescent="0.25">
      <c r="A71" s="32">
        <v>68</v>
      </c>
      <c r="B71" s="33" t="str">
        <f>'Calendrier MG'!N85</f>
        <v>MASS 1</v>
      </c>
      <c r="C71" s="33" t="str">
        <f>'Calendrier MG'!O85</f>
        <v>SANO</v>
      </c>
      <c r="D71" s="71"/>
      <c r="E71" s="193"/>
      <c r="F71" s="193" t="str">
        <f t="shared" si="10"/>
        <v/>
      </c>
      <c r="G71" s="193" t="str">
        <f t="shared" si="11"/>
        <v/>
      </c>
    </row>
    <row r="72" spans="1:7" x14ac:dyDescent="0.25">
      <c r="A72" s="32">
        <v>69</v>
      </c>
      <c r="B72" s="33" t="str">
        <f>'Calendrier MG'!N86</f>
        <v>STAN 2</v>
      </c>
      <c r="C72" s="33" t="str">
        <f>'Calendrier MG'!O86</f>
        <v>FEN 1</v>
      </c>
      <c r="D72" s="71"/>
      <c r="E72" s="193"/>
      <c r="F72" s="193" t="str">
        <f t="shared" si="10"/>
        <v/>
      </c>
      <c r="G72" s="193" t="str">
        <f t="shared" si="11"/>
        <v/>
      </c>
    </row>
    <row r="73" spans="1:7" x14ac:dyDescent="0.25">
      <c r="A73" s="32">
        <v>70</v>
      </c>
      <c r="B73" s="33" t="str">
        <f>'Calendrier MG'!N87</f>
        <v>FEN 2</v>
      </c>
      <c r="C73" s="33" t="str">
        <f>'Calendrier MG'!O87</f>
        <v>MASS 2</v>
      </c>
      <c r="D73" s="71"/>
      <c r="E73" s="193"/>
      <c r="F73" s="193" t="str">
        <f t="shared" si="10"/>
        <v/>
      </c>
      <c r="G73" s="193" t="str">
        <f t="shared" si="11"/>
        <v/>
      </c>
    </row>
    <row r="74" spans="1:7" x14ac:dyDescent="0.25">
      <c r="A74" s="32">
        <v>71</v>
      </c>
      <c r="B74" s="33" t="str">
        <f>'Calendrier MG'!N88</f>
        <v>BND</v>
      </c>
      <c r="C74" s="33" t="str">
        <f>'Calendrier MG'!O88</f>
        <v>SANO</v>
      </c>
      <c r="D74" s="71"/>
      <c r="E74" s="193"/>
      <c r="F74" s="193" t="str">
        <f t="shared" si="10"/>
        <v/>
      </c>
      <c r="G74" s="193" t="str">
        <f t="shared" si="11"/>
        <v/>
      </c>
    </row>
    <row r="75" spans="1:7" x14ac:dyDescent="0.25">
      <c r="A75" s="32">
        <v>72</v>
      </c>
      <c r="B75" s="33" t="str">
        <f>'Calendrier MG'!N89</f>
        <v>STAN 2</v>
      </c>
      <c r="C75" s="33" t="str">
        <f>'Calendrier MG'!O89</f>
        <v>STAN 1</v>
      </c>
      <c r="D75" s="71"/>
      <c r="E75" s="193"/>
      <c r="F75" s="193" t="str">
        <f t="shared" si="10"/>
        <v/>
      </c>
      <c r="G75" s="193" t="str">
        <f t="shared" si="11"/>
        <v/>
      </c>
    </row>
    <row r="76" spans="1:7" x14ac:dyDescent="0.25">
      <c r="A76" s="32">
        <v>73</v>
      </c>
      <c r="B76" s="33" t="str">
        <f>'Calendrier MG'!N90</f>
        <v>MASS 2</v>
      </c>
      <c r="C76" s="33" t="str">
        <f>'Calendrier MG'!O90</f>
        <v>MASS 1</v>
      </c>
      <c r="D76" s="71"/>
      <c r="E76" s="193"/>
      <c r="F76" s="193" t="str">
        <f t="shared" si="10"/>
        <v/>
      </c>
      <c r="G76" s="193" t="str">
        <f t="shared" si="11"/>
        <v/>
      </c>
    </row>
    <row r="77" spans="1:7" x14ac:dyDescent="0.25">
      <c r="A77" s="32">
        <v>74</v>
      </c>
      <c r="B77" s="33" t="str">
        <f>'Calendrier MG'!N91</f>
        <v>FEN 1</v>
      </c>
      <c r="C77" s="33" t="str">
        <f>'Calendrier MG'!O91</f>
        <v>FEN 2</v>
      </c>
      <c r="D77" s="71"/>
      <c r="E77" s="193"/>
      <c r="F77" s="193" t="str">
        <f t="shared" si="10"/>
        <v/>
      </c>
      <c r="G77" s="193" t="str">
        <f t="shared" si="11"/>
        <v/>
      </c>
    </row>
    <row r="78" spans="1:7" x14ac:dyDescent="0.25">
      <c r="A78" s="32">
        <v>75</v>
      </c>
      <c r="B78" s="33" t="str">
        <f>'Calendrier MG'!N92</f>
        <v>SANO</v>
      </c>
      <c r="C78" s="33" t="str">
        <f>'Calendrier MG'!O92</f>
        <v>STAN 2</v>
      </c>
      <c r="D78" s="71"/>
      <c r="E78" s="193"/>
      <c r="F78" s="193" t="str">
        <f t="shared" si="10"/>
        <v/>
      </c>
      <c r="G78" s="193" t="str">
        <f t="shared" si="11"/>
        <v/>
      </c>
    </row>
    <row r="79" spans="1:7" x14ac:dyDescent="0.25">
      <c r="A79" s="32">
        <v>76</v>
      </c>
      <c r="B79" s="33" t="str">
        <f>'Calendrier MG'!N93</f>
        <v>BND</v>
      </c>
      <c r="C79" s="33" t="str">
        <f>'Calendrier MG'!O93</f>
        <v>MASS 1</v>
      </c>
      <c r="D79" s="71"/>
      <c r="E79" s="193"/>
      <c r="F79" s="193" t="str">
        <f t="shared" si="10"/>
        <v/>
      </c>
      <c r="G79" s="193" t="str">
        <f t="shared" si="11"/>
        <v/>
      </c>
    </row>
    <row r="80" spans="1:7" x14ac:dyDescent="0.25">
      <c r="A80" s="32">
        <v>77</v>
      </c>
      <c r="B80" s="33" t="str">
        <f>'Calendrier MG'!N94</f>
        <v>STAN 1</v>
      </c>
      <c r="C80" s="33" t="str">
        <f>'Calendrier MG'!O94</f>
        <v>FEN 2</v>
      </c>
      <c r="D80" s="71"/>
      <c r="E80" s="193"/>
      <c r="F80" s="193" t="str">
        <f t="shared" si="10"/>
        <v/>
      </c>
      <c r="G80" s="193" t="str">
        <f t="shared" si="11"/>
        <v/>
      </c>
    </row>
    <row r="81" spans="1:7" x14ac:dyDescent="0.25">
      <c r="A81" s="32">
        <v>78</v>
      </c>
      <c r="B81" s="33" t="str">
        <f>'Calendrier MG'!N95</f>
        <v>FEN 1</v>
      </c>
      <c r="C81" s="33" t="str">
        <f>'Calendrier MG'!O95</f>
        <v>MASS 2</v>
      </c>
      <c r="D81" s="71"/>
      <c r="E81" s="193"/>
      <c r="F81" s="193" t="str">
        <f t="shared" si="10"/>
        <v/>
      </c>
      <c r="G81" s="193" t="str">
        <f t="shared" si="11"/>
        <v/>
      </c>
    </row>
    <row r="82" spans="1:7" x14ac:dyDescent="0.25">
      <c r="A82" s="32">
        <v>79</v>
      </c>
      <c r="B82" s="33" t="str">
        <f>'Calendrier MG'!N96</f>
        <v>BND</v>
      </c>
      <c r="C82" s="33" t="str">
        <f>'Calendrier MG'!O96</f>
        <v>STAN 2</v>
      </c>
      <c r="D82" s="71"/>
      <c r="E82" s="193"/>
      <c r="F82" s="193" t="str">
        <f t="shared" si="10"/>
        <v/>
      </c>
      <c r="G82" s="193" t="str">
        <f t="shared" si="11"/>
        <v/>
      </c>
    </row>
    <row r="83" spans="1:7" x14ac:dyDescent="0.25">
      <c r="A83" s="32">
        <v>80</v>
      </c>
      <c r="B83" s="33" t="str">
        <f>'Calendrier MG'!N97</f>
        <v>SANO</v>
      </c>
      <c r="C83" s="33" t="str">
        <f>'Calendrier MG'!O97</f>
        <v>FEN 2</v>
      </c>
      <c r="D83" s="71"/>
      <c r="E83" s="193"/>
      <c r="F83" s="193" t="str">
        <f t="shared" si="10"/>
        <v/>
      </c>
      <c r="G83" s="193" t="str">
        <f t="shared" si="11"/>
        <v/>
      </c>
    </row>
    <row r="84" spans="1:7" x14ac:dyDescent="0.25">
      <c r="A84" s="32">
        <v>81</v>
      </c>
      <c r="B84" s="33" t="str">
        <f>'Calendrier MG'!N98</f>
        <v>MASS 1</v>
      </c>
      <c r="C84" s="33" t="str">
        <f>'Calendrier MG'!O98</f>
        <v>FEN 1</v>
      </c>
      <c r="D84" s="71"/>
      <c r="E84" s="193"/>
      <c r="F84" s="193" t="str">
        <f t="shared" si="10"/>
        <v/>
      </c>
      <c r="G84" s="193" t="str">
        <f t="shared" si="11"/>
        <v/>
      </c>
    </row>
    <row r="85" spans="1:7" x14ac:dyDescent="0.25">
      <c r="A85" s="32">
        <v>82</v>
      </c>
      <c r="B85" s="33" t="str">
        <f>'Calendrier MG'!N99</f>
        <v>MASS 2</v>
      </c>
      <c r="C85" s="33" t="str">
        <f>'Calendrier MG'!O99</f>
        <v>STAN 1</v>
      </c>
      <c r="D85" s="71">
        <v>0</v>
      </c>
      <c r="E85" s="193">
        <v>1</v>
      </c>
      <c r="F85" s="193" t="str">
        <f t="shared" si="10"/>
        <v>STAN 1</v>
      </c>
      <c r="G85" s="193" t="str">
        <f t="shared" si="11"/>
        <v>MASS 2</v>
      </c>
    </row>
    <row r="86" spans="1:7" x14ac:dyDescent="0.25">
      <c r="A86" s="32">
        <v>83</v>
      </c>
      <c r="B86" s="33" t="str">
        <f>'Calendrier MG'!N100</f>
        <v>FEN 2</v>
      </c>
      <c r="C86" s="33" t="str">
        <f>'Calendrier MG'!O100</f>
        <v>BND</v>
      </c>
      <c r="D86" s="71"/>
      <c r="E86" s="193"/>
      <c r="F86" s="193" t="str">
        <f t="shared" si="10"/>
        <v/>
      </c>
      <c r="G86" s="193" t="str">
        <f t="shared" si="11"/>
        <v/>
      </c>
    </row>
    <row r="87" spans="1:7" x14ac:dyDescent="0.25">
      <c r="A87" s="32">
        <v>84</v>
      </c>
      <c r="B87" s="33" t="str">
        <f>'Calendrier MG'!N101</f>
        <v>STAN 2</v>
      </c>
      <c r="C87" s="33" t="str">
        <f>'Calendrier MG'!O101</f>
        <v>MASS 1</v>
      </c>
      <c r="D87" s="71">
        <v>0</v>
      </c>
      <c r="E87" s="193">
        <v>2</v>
      </c>
      <c r="F87" s="193" t="str">
        <f t="shared" si="10"/>
        <v>MASS 1</v>
      </c>
      <c r="G87" s="193" t="str">
        <f t="shared" si="11"/>
        <v>STAN 2</v>
      </c>
    </row>
    <row r="88" spans="1:7" x14ac:dyDescent="0.25">
      <c r="A88" s="32">
        <v>85</v>
      </c>
      <c r="B88" s="33" t="str">
        <f>'Calendrier MG'!N102</f>
        <v>SANO</v>
      </c>
      <c r="C88" s="33" t="str">
        <f>'Calendrier MG'!O102</f>
        <v>MASS 2</v>
      </c>
      <c r="D88" s="71"/>
      <c r="E88" s="193"/>
      <c r="F88" s="193" t="str">
        <f t="shared" si="10"/>
        <v/>
      </c>
      <c r="G88" s="193" t="str">
        <f t="shared" si="11"/>
        <v/>
      </c>
    </row>
    <row r="89" spans="1:7" x14ac:dyDescent="0.25">
      <c r="A89" s="32">
        <v>86</v>
      </c>
      <c r="B89" s="33" t="str">
        <f>'Calendrier MG'!N103</f>
        <v>FEN 1</v>
      </c>
      <c r="C89" s="33" t="str">
        <f>'Calendrier MG'!O103</f>
        <v>STAN 1</v>
      </c>
      <c r="D89" s="71"/>
      <c r="E89" s="193"/>
      <c r="F89" s="193" t="str">
        <f t="shared" ref="F89:F135" si="12">IF(D89&lt;&gt;"",IF(D89&gt;E89,B89,IF(D89&lt;E89,C89,"nul")),"")</f>
        <v/>
      </c>
      <c r="G89" s="193" t="str">
        <f t="shared" ref="G89:G135" si="13">IF(E89&lt;&gt;"",IF(E89&lt;D89,C89,IF(E89&gt;D89,B89,"nul")),"")</f>
        <v/>
      </c>
    </row>
    <row r="90" spans="1:7" x14ac:dyDescent="0.25">
      <c r="A90" s="32">
        <v>87</v>
      </c>
      <c r="B90" s="33" t="str">
        <f>'Calendrier MG'!N104</f>
        <v>FEN 2</v>
      </c>
      <c r="C90" s="33" t="str">
        <f>'Calendrier MG'!O104</f>
        <v>STAN 2</v>
      </c>
      <c r="D90" s="71"/>
      <c r="E90" s="193"/>
      <c r="F90" s="193" t="str">
        <f t="shared" si="12"/>
        <v/>
      </c>
      <c r="G90" s="193" t="str">
        <f t="shared" si="13"/>
        <v/>
      </c>
    </row>
    <row r="91" spans="1:7" x14ac:dyDescent="0.25">
      <c r="A91" s="32">
        <v>88</v>
      </c>
      <c r="B91" s="33" t="str">
        <f>'Calendrier MG'!N105</f>
        <v>MASS 2</v>
      </c>
      <c r="C91" s="33" t="str">
        <f>'Calendrier MG'!O105</f>
        <v>BND</v>
      </c>
      <c r="D91" s="71"/>
      <c r="E91" s="193"/>
      <c r="F91" s="193" t="str">
        <f t="shared" si="12"/>
        <v/>
      </c>
      <c r="G91" s="193" t="str">
        <f t="shared" si="13"/>
        <v/>
      </c>
    </row>
    <row r="92" spans="1:7" x14ac:dyDescent="0.25">
      <c r="A92" s="32">
        <v>89</v>
      </c>
      <c r="B92" s="33" t="str">
        <f>'Calendrier MG'!N106</f>
        <v>MASS 1</v>
      </c>
      <c r="C92" s="33" t="str">
        <f>'Calendrier MG'!O106</f>
        <v>STAN 1</v>
      </c>
      <c r="D92" s="71"/>
      <c r="E92" s="193"/>
      <c r="F92" s="193" t="str">
        <f t="shared" si="12"/>
        <v/>
      </c>
      <c r="G92" s="193" t="str">
        <f t="shared" si="13"/>
        <v/>
      </c>
    </row>
    <row r="93" spans="1:7" x14ac:dyDescent="0.25">
      <c r="A93" s="32">
        <v>90</v>
      </c>
      <c r="B93" s="33" t="str">
        <f>'Calendrier MG'!N107</f>
        <v>FEN 1</v>
      </c>
      <c r="C93" s="33" t="str">
        <f>'Calendrier MG'!O107</f>
        <v>SANO</v>
      </c>
      <c r="D93" s="71"/>
      <c r="E93" s="193"/>
      <c r="F93" s="193" t="str">
        <f t="shared" si="12"/>
        <v/>
      </c>
      <c r="G93" s="193" t="str">
        <f t="shared" si="13"/>
        <v/>
      </c>
    </row>
    <row r="94" spans="1:7" x14ac:dyDescent="0.25">
      <c r="A94" s="32">
        <v>91</v>
      </c>
      <c r="B94" s="33" t="str">
        <f>'Calendrier MG'!N108</f>
        <v>MASS 2</v>
      </c>
      <c r="C94" s="33" t="str">
        <f>'Calendrier MG'!O108</f>
        <v>STAN 2</v>
      </c>
      <c r="D94" s="71"/>
      <c r="E94" s="193"/>
      <c r="F94" s="193" t="str">
        <f t="shared" si="12"/>
        <v/>
      </c>
      <c r="G94" s="193" t="str">
        <f t="shared" si="13"/>
        <v/>
      </c>
    </row>
    <row r="95" spans="1:7" x14ac:dyDescent="0.25">
      <c r="A95" s="32">
        <v>92</v>
      </c>
      <c r="B95" s="33" t="str">
        <f>'Calendrier MG'!N109</f>
        <v>MASS 1</v>
      </c>
      <c r="C95" s="33" t="str">
        <f>'Calendrier MG'!O109</f>
        <v>FEN 2</v>
      </c>
      <c r="D95" s="71"/>
      <c r="E95" s="193"/>
      <c r="F95" s="193" t="str">
        <f t="shared" si="12"/>
        <v/>
      </c>
      <c r="G95" s="193" t="str">
        <f t="shared" si="13"/>
        <v/>
      </c>
    </row>
    <row r="96" spans="1:7" x14ac:dyDescent="0.25">
      <c r="A96" s="32">
        <v>93</v>
      </c>
      <c r="B96" s="33" t="str">
        <f>'Calendrier MG'!N110</f>
        <v>BND</v>
      </c>
      <c r="C96" s="33" t="str">
        <f>'Calendrier MG'!O110</f>
        <v>FEN 1</v>
      </c>
      <c r="D96" s="71"/>
      <c r="E96" s="193"/>
      <c r="F96" s="193" t="str">
        <f t="shared" si="12"/>
        <v/>
      </c>
      <c r="G96" s="193" t="str">
        <f t="shared" si="13"/>
        <v/>
      </c>
    </row>
    <row r="97" spans="1:7" x14ac:dyDescent="0.25">
      <c r="A97" s="32">
        <v>94</v>
      </c>
      <c r="B97" s="33" t="str">
        <f>'Calendrier MG'!N111</f>
        <v>STAN 1</v>
      </c>
      <c r="C97" s="33" t="str">
        <f>'Calendrier MG'!O111</f>
        <v>SANO</v>
      </c>
      <c r="D97" s="71"/>
      <c r="E97" s="193"/>
      <c r="F97" s="193" t="str">
        <f t="shared" si="12"/>
        <v/>
      </c>
      <c r="G97" s="193" t="str">
        <f t="shared" si="13"/>
        <v/>
      </c>
    </row>
    <row r="98" spans="1:7" x14ac:dyDescent="0.25">
      <c r="A98" s="32">
        <v>95</v>
      </c>
      <c r="B98" s="33" t="str">
        <f>'Calendrier MG'!N112</f>
        <v>ASVP</v>
      </c>
      <c r="C98" s="33" t="str">
        <f>'Calendrier MG'!O112</f>
        <v>SANO</v>
      </c>
      <c r="D98" s="71"/>
      <c r="E98" s="193"/>
      <c r="F98" s="193" t="str">
        <f t="shared" si="12"/>
        <v/>
      </c>
      <c r="G98" s="193" t="str">
        <f t="shared" si="13"/>
        <v/>
      </c>
    </row>
    <row r="99" spans="1:7" x14ac:dyDescent="0.25">
      <c r="A99" s="32">
        <v>96</v>
      </c>
      <c r="B99" s="33" t="str">
        <f>'Calendrier MG'!N113</f>
        <v>ASVP</v>
      </c>
      <c r="C99" s="33" t="str">
        <f>'Calendrier MG'!O113</f>
        <v>BND</v>
      </c>
      <c r="D99" s="71"/>
      <c r="E99" s="193"/>
      <c r="F99" s="193" t="str">
        <f t="shared" si="12"/>
        <v/>
      </c>
      <c r="G99" s="193" t="str">
        <f t="shared" si="13"/>
        <v/>
      </c>
    </row>
    <row r="100" spans="1:7" x14ac:dyDescent="0.25">
      <c r="A100" s="32">
        <v>97</v>
      </c>
      <c r="B100" s="33" t="str">
        <f>'Calendrier MG'!N114</f>
        <v>ASVP</v>
      </c>
      <c r="C100" s="33" t="str">
        <f>'Calendrier MG'!O114</f>
        <v>STAN 1</v>
      </c>
      <c r="D100" s="71"/>
      <c r="E100" s="193"/>
      <c r="F100" s="193" t="str">
        <f t="shared" si="12"/>
        <v/>
      </c>
      <c r="G100" s="193" t="str">
        <f t="shared" si="13"/>
        <v/>
      </c>
    </row>
    <row r="101" spans="1:7" x14ac:dyDescent="0.25">
      <c r="A101" s="32">
        <v>98</v>
      </c>
      <c r="B101" s="33" t="str">
        <f>'Calendrier MG'!N115</f>
        <v>ASVP</v>
      </c>
      <c r="C101" s="33" t="str">
        <f>'Calendrier MG'!O115</f>
        <v>STAN 2</v>
      </c>
      <c r="D101" s="71"/>
      <c r="E101" s="193"/>
      <c r="F101" s="193" t="str">
        <f t="shared" si="12"/>
        <v/>
      </c>
      <c r="G101" s="193" t="str">
        <f t="shared" si="13"/>
        <v/>
      </c>
    </row>
    <row r="102" spans="1:7" x14ac:dyDescent="0.25">
      <c r="A102" s="32">
        <v>99</v>
      </c>
      <c r="B102" s="33" t="str">
        <f>'Calendrier MG'!N116</f>
        <v>ASVP</v>
      </c>
      <c r="C102" s="33" t="str">
        <f>'Calendrier MG'!O116</f>
        <v>MASS 1</v>
      </c>
      <c r="D102" s="71"/>
      <c r="E102" s="193"/>
      <c r="F102" s="193" t="str">
        <f t="shared" si="12"/>
        <v/>
      </c>
      <c r="G102" s="193" t="str">
        <f t="shared" si="13"/>
        <v/>
      </c>
    </row>
    <row r="103" spans="1:7" x14ac:dyDescent="0.25">
      <c r="A103" s="32">
        <v>100</v>
      </c>
      <c r="B103" s="33" t="str">
        <f>'Calendrier MG'!N117</f>
        <v>ASVP</v>
      </c>
      <c r="C103" s="33" t="str">
        <f>'Calendrier MG'!O117</f>
        <v>MASS 2</v>
      </c>
      <c r="D103" s="71"/>
      <c r="E103" s="193"/>
      <c r="F103" s="193" t="str">
        <f t="shared" si="12"/>
        <v/>
      </c>
      <c r="G103" s="193" t="str">
        <f t="shared" si="13"/>
        <v/>
      </c>
    </row>
    <row r="104" spans="1:7" x14ac:dyDescent="0.25">
      <c r="A104" s="32">
        <v>101</v>
      </c>
      <c r="B104" s="33" t="str">
        <f>'Calendrier MG'!N118</f>
        <v>ASVP</v>
      </c>
      <c r="C104" s="33" t="str">
        <f>'Calendrier MG'!O118</f>
        <v>FEN 1</v>
      </c>
      <c r="D104" s="71"/>
      <c r="E104" s="193"/>
      <c r="F104" s="193" t="str">
        <f t="shared" si="12"/>
        <v/>
      </c>
      <c r="G104" s="193" t="str">
        <f t="shared" si="13"/>
        <v/>
      </c>
    </row>
    <row r="105" spans="1:7" x14ac:dyDescent="0.25">
      <c r="A105" s="32">
        <v>102</v>
      </c>
      <c r="B105" s="33" t="str">
        <f>'Calendrier MG'!N119</f>
        <v>ASVP</v>
      </c>
      <c r="C105" s="33" t="str">
        <f>'Calendrier MG'!O119</f>
        <v>FEN 2</v>
      </c>
      <c r="D105" s="71"/>
      <c r="E105" s="193"/>
      <c r="F105" s="193" t="str">
        <f t="shared" si="12"/>
        <v/>
      </c>
      <c r="G105" s="193" t="str">
        <f t="shared" si="13"/>
        <v/>
      </c>
    </row>
    <row r="106" spans="1:7" x14ac:dyDescent="0.25">
      <c r="A106" s="32">
        <v>103</v>
      </c>
      <c r="B106" s="33" t="str">
        <f>'Calendrier MG'!N120</f>
        <v xml:space="preserve">ROC </v>
      </c>
      <c r="C106" s="33" t="str">
        <f>'Calendrier MG'!O120</f>
        <v>SANO</v>
      </c>
      <c r="D106" s="71"/>
      <c r="E106" s="193"/>
      <c r="F106" s="193" t="str">
        <f t="shared" si="12"/>
        <v/>
      </c>
      <c r="G106" s="193" t="str">
        <f t="shared" si="13"/>
        <v/>
      </c>
    </row>
    <row r="107" spans="1:7" x14ac:dyDescent="0.25">
      <c r="A107" s="32">
        <v>104</v>
      </c>
      <c r="B107" s="33" t="str">
        <f>'Calendrier MG'!N121</f>
        <v xml:space="preserve">ROC </v>
      </c>
      <c r="C107" s="33" t="str">
        <f>'Calendrier MG'!O121</f>
        <v>BND</v>
      </c>
      <c r="D107" s="71"/>
      <c r="E107" s="193"/>
      <c r="F107" s="193" t="str">
        <f t="shared" si="12"/>
        <v/>
      </c>
      <c r="G107" s="193" t="str">
        <f t="shared" si="13"/>
        <v/>
      </c>
    </row>
    <row r="108" spans="1:7" x14ac:dyDescent="0.25">
      <c r="A108" s="32">
        <v>105</v>
      </c>
      <c r="B108" s="33" t="str">
        <f>'Calendrier MG'!N122</f>
        <v xml:space="preserve">ROC </v>
      </c>
      <c r="C108" s="33" t="str">
        <f>'Calendrier MG'!O122</f>
        <v>STAN 1</v>
      </c>
      <c r="D108" s="71"/>
      <c r="E108" s="193"/>
      <c r="F108" s="193" t="str">
        <f t="shared" si="12"/>
        <v/>
      </c>
      <c r="G108" s="193" t="str">
        <f t="shared" si="13"/>
        <v/>
      </c>
    </row>
    <row r="109" spans="1:7" x14ac:dyDescent="0.25">
      <c r="A109" s="32">
        <v>106</v>
      </c>
      <c r="B109" s="33" t="str">
        <f>'Calendrier MG'!N123</f>
        <v xml:space="preserve">ROC </v>
      </c>
      <c r="C109" s="33" t="str">
        <f>'Calendrier MG'!O123</f>
        <v>STAN 2</v>
      </c>
      <c r="D109" s="71"/>
      <c r="E109" s="193"/>
      <c r="F109" s="193" t="str">
        <f t="shared" si="12"/>
        <v/>
      </c>
      <c r="G109" s="193" t="str">
        <f t="shared" si="13"/>
        <v/>
      </c>
    </row>
    <row r="110" spans="1:7" x14ac:dyDescent="0.25">
      <c r="A110" s="32">
        <v>107</v>
      </c>
      <c r="B110" s="33" t="str">
        <f>'Calendrier MG'!N124</f>
        <v xml:space="preserve">ROC </v>
      </c>
      <c r="C110" s="33" t="str">
        <f>'Calendrier MG'!O124</f>
        <v>MASS 1</v>
      </c>
      <c r="D110" s="71"/>
      <c r="E110" s="193"/>
      <c r="F110" s="193" t="str">
        <f t="shared" si="12"/>
        <v/>
      </c>
      <c r="G110" s="193" t="str">
        <f t="shared" si="13"/>
        <v/>
      </c>
    </row>
    <row r="111" spans="1:7" x14ac:dyDescent="0.25">
      <c r="A111" s="32">
        <v>108</v>
      </c>
      <c r="B111" s="33" t="str">
        <f>'Calendrier MG'!N125</f>
        <v xml:space="preserve">ROC </v>
      </c>
      <c r="C111" s="33" t="str">
        <f>'Calendrier MG'!O125</f>
        <v>MASS 2</v>
      </c>
      <c r="D111" s="71"/>
      <c r="E111" s="193"/>
      <c r="F111" s="193" t="str">
        <f t="shared" si="12"/>
        <v/>
      </c>
      <c r="G111" s="193" t="str">
        <f t="shared" si="13"/>
        <v/>
      </c>
    </row>
    <row r="112" spans="1:7" x14ac:dyDescent="0.25">
      <c r="A112" s="32">
        <v>109</v>
      </c>
      <c r="B112" s="33" t="str">
        <f>'Calendrier MG'!N126</f>
        <v xml:space="preserve">ROC </v>
      </c>
      <c r="C112" s="33" t="str">
        <f>'Calendrier MG'!O126</f>
        <v>FEN 1</v>
      </c>
      <c r="D112" s="71"/>
      <c r="E112" s="193"/>
      <c r="F112" s="193" t="str">
        <f t="shared" si="12"/>
        <v/>
      </c>
      <c r="G112" s="193" t="str">
        <f t="shared" si="13"/>
        <v/>
      </c>
    </row>
    <row r="113" spans="1:7" x14ac:dyDescent="0.25">
      <c r="A113" s="32">
        <v>110</v>
      </c>
      <c r="B113" s="33" t="str">
        <f>'Calendrier MG'!N127</f>
        <v xml:space="preserve">ROC </v>
      </c>
      <c r="C113" s="33" t="str">
        <f>'Calendrier MG'!O127</f>
        <v>FEN 2</v>
      </c>
      <c r="D113" s="71">
        <v>2</v>
      </c>
      <c r="E113" s="193">
        <v>4</v>
      </c>
      <c r="F113" s="193" t="str">
        <f t="shared" si="12"/>
        <v>FEN 2</v>
      </c>
      <c r="G113" s="193" t="str">
        <f t="shared" si="13"/>
        <v xml:space="preserve">ROC </v>
      </c>
    </row>
    <row r="114" spans="1:7" x14ac:dyDescent="0.25">
      <c r="A114" s="32">
        <v>111</v>
      </c>
      <c r="B114" s="33" t="str">
        <f>'Calendrier MG'!N128</f>
        <v xml:space="preserve">ROC </v>
      </c>
      <c r="C114" s="33" t="str">
        <f>'Calendrier MG'!O128</f>
        <v>ASVP</v>
      </c>
      <c r="D114" s="71"/>
      <c r="E114" s="193"/>
      <c r="F114" s="193" t="str">
        <f t="shared" si="12"/>
        <v/>
      </c>
      <c r="G114" s="193" t="str">
        <f t="shared" si="13"/>
        <v/>
      </c>
    </row>
    <row r="115" spans="1:7" x14ac:dyDescent="0.25">
      <c r="A115" s="32">
        <v>112</v>
      </c>
      <c r="B115" s="33" t="str">
        <f>'Calendrier MG'!N129</f>
        <v>STAN 3</v>
      </c>
      <c r="C115" s="33" t="str">
        <f>'Calendrier MG'!O129</f>
        <v>SANO</v>
      </c>
      <c r="D115" s="71"/>
      <c r="E115" s="193"/>
      <c r="F115" s="193" t="str">
        <f t="shared" si="12"/>
        <v/>
      </c>
      <c r="G115" s="193" t="str">
        <f t="shared" si="13"/>
        <v/>
      </c>
    </row>
    <row r="116" spans="1:7" x14ac:dyDescent="0.25">
      <c r="A116" s="32">
        <v>113</v>
      </c>
      <c r="B116" s="33" t="str">
        <f>'Calendrier MG'!N130</f>
        <v>STAN 3</v>
      </c>
      <c r="C116" s="33" t="str">
        <f>'Calendrier MG'!O130</f>
        <v>BND</v>
      </c>
      <c r="D116" s="71"/>
      <c r="E116" s="193"/>
      <c r="F116" s="193" t="str">
        <f t="shared" si="12"/>
        <v/>
      </c>
      <c r="G116" s="193" t="str">
        <f t="shared" si="13"/>
        <v/>
      </c>
    </row>
    <row r="117" spans="1:7" x14ac:dyDescent="0.25">
      <c r="A117" s="32">
        <v>114</v>
      </c>
      <c r="B117" s="33" t="str">
        <f>'Calendrier MG'!N131</f>
        <v>STAN 3</v>
      </c>
      <c r="C117" s="33" t="str">
        <f>'Calendrier MG'!O131</f>
        <v>STAN 1</v>
      </c>
      <c r="D117" s="71"/>
      <c r="E117" s="193"/>
      <c r="F117" s="193" t="str">
        <f t="shared" si="12"/>
        <v/>
      </c>
      <c r="G117" s="193" t="str">
        <f t="shared" si="13"/>
        <v/>
      </c>
    </row>
    <row r="118" spans="1:7" x14ac:dyDescent="0.25">
      <c r="A118" s="32">
        <v>115</v>
      </c>
      <c r="B118" s="33" t="str">
        <f>'Calendrier MG'!N132</f>
        <v>STAN 3</v>
      </c>
      <c r="C118" s="33" t="str">
        <f>'Calendrier MG'!O132</f>
        <v>STAN 2</v>
      </c>
      <c r="D118" s="71"/>
      <c r="E118" s="193"/>
      <c r="F118" s="193" t="str">
        <f t="shared" si="12"/>
        <v/>
      </c>
      <c r="G118" s="193" t="str">
        <f t="shared" si="13"/>
        <v/>
      </c>
    </row>
    <row r="119" spans="1:7" x14ac:dyDescent="0.25">
      <c r="A119" s="32">
        <v>116</v>
      </c>
      <c r="B119" s="33" t="str">
        <f>'Calendrier MG'!N133</f>
        <v>STAN 3</v>
      </c>
      <c r="C119" s="33" t="str">
        <f>'Calendrier MG'!O133</f>
        <v>MASS 1</v>
      </c>
      <c r="D119" s="71">
        <v>1</v>
      </c>
      <c r="E119" s="193">
        <v>6</v>
      </c>
      <c r="F119" s="193" t="str">
        <f t="shared" si="12"/>
        <v>MASS 1</v>
      </c>
      <c r="G119" s="193" t="str">
        <f t="shared" si="13"/>
        <v>STAN 3</v>
      </c>
    </row>
    <row r="120" spans="1:7" x14ac:dyDescent="0.25">
      <c r="A120" s="32">
        <v>117</v>
      </c>
      <c r="B120" s="33" t="str">
        <f>'Calendrier MG'!N134</f>
        <v>STAN 3</v>
      </c>
      <c r="C120" s="33" t="str">
        <f>'Calendrier MG'!O134</f>
        <v>MASS 2</v>
      </c>
      <c r="D120" s="71"/>
      <c r="E120" s="193"/>
      <c r="F120" s="193" t="str">
        <f t="shared" si="12"/>
        <v/>
      </c>
      <c r="G120" s="193" t="str">
        <f t="shared" si="13"/>
        <v/>
      </c>
    </row>
    <row r="121" spans="1:7" x14ac:dyDescent="0.25">
      <c r="A121" s="32">
        <v>118</v>
      </c>
      <c r="B121" s="33" t="str">
        <f>'Calendrier MG'!N135</f>
        <v>STAN 3</v>
      </c>
      <c r="C121" s="33" t="str">
        <f>'Calendrier MG'!O135</f>
        <v>FEN 1</v>
      </c>
      <c r="D121" s="71"/>
      <c r="E121" s="193"/>
      <c r="F121" s="193" t="str">
        <f t="shared" si="12"/>
        <v/>
      </c>
      <c r="G121" s="193" t="str">
        <f t="shared" si="13"/>
        <v/>
      </c>
    </row>
    <row r="122" spans="1:7" x14ac:dyDescent="0.25">
      <c r="A122" s="32">
        <v>119</v>
      </c>
      <c r="B122" s="33" t="str">
        <f>'Calendrier MG'!N136</f>
        <v>STAN 3</v>
      </c>
      <c r="C122" s="33" t="str">
        <f>'Calendrier MG'!O136</f>
        <v>FEN 2</v>
      </c>
      <c r="D122" s="71"/>
      <c r="E122" s="193"/>
      <c r="F122" s="193" t="str">
        <f t="shared" si="12"/>
        <v/>
      </c>
      <c r="G122" s="193" t="str">
        <f t="shared" si="13"/>
        <v/>
      </c>
    </row>
    <row r="123" spans="1:7" x14ac:dyDescent="0.25">
      <c r="A123" s="32">
        <v>120</v>
      </c>
      <c r="B123" s="33" t="str">
        <f>'Calendrier MG'!N137</f>
        <v>STAN 3</v>
      </c>
      <c r="C123" s="33" t="str">
        <f>'Calendrier MG'!O137</f>
        <v>ASVP</v>
      </c>
      <c r="D123" s="71"/>
      <c r="E123" s="193"/>
      <c r="F123" s="193" t="str">
        <f t="shared" si="12"/>
        <v/>
      </c>
      <c r="G123" s="193" t="str">
        <f t="shared" si="13"/>
        <v/>
      </c>
    </row>
    <row r="124" spans="1:7" x14ac:dyDescent="0.25">
      <c r="A124" s="32">
        <v>121</v>
      </c>
      <c r="B124" s="33" t="str">
        <f>'Calendrier MG'!N138</f>
        <v>STAN 3</v>
      </c>
      <c r="C124" s="33" t="str">
        <f>'Calendrier MG'!O138</f>
        <v xml:space="preserve">ROC </v>
      </c>
      <c r="D124" s="71"/>
      <c r="E124" s="193"/>
      <c r="F124" s="193" t="str">
        <f t="shared" si="12"/>
        <v/>
      </c>
      <c r="G124" s="193" t="str">
        <f t="shared" si="13"/>
        <v/>
      </c>
    </row>
    <row r="125" spans="1:7" x14ac:dyDescent="0.25">
      <c r="A125" s="32">
        <v>122</v>
      </c>
      <c r="B125" s="33" t="str">
        <f>'Calendrier MG'!N139</f>
        <v>JBS</v>
      </c>
      <c r="C125" s="33" t="str">
        <f>'Calendrier MG'!O139</f>
        <v>SANO</v>
      </c>
      <c r="D125" s="71">
        <v>0</v>
      </c>
      <c r="E125" s="193">
        <v>3</v>
      </c>
      <c r="F125" s="193" t="str">
        <f t="shared" si="12"/>
        <v>SANO</v>
      </c>
      <c r="G125" s="193" t="str">
        <f t="shared" si="13"/>
        <v>JBS</v>
      </c>
    </row>
    <row r="126" spans="1:7" x14ac:dyDescent="0.25">
      <c r="A126" s="32">
        <v>123</v>
      </c>
      <c r="B126" s="33" t="str">
        <f>'Calendrier MG'!N140</f>
        <v>JBS</v>
      </c>
      <c r="C126" s="33" t="str">
        <f>'Calendrier MG'!O140</f>
        <v>BND</v>
      </c>
      <c r="D126" s="71">
        <v>0</v>
      </c>
      <c r="E126" s="193">
        <v>3</v>
      </c>
      <c r="F126" s="193" t="str">
        <f t="shared" si="12"/>
        <v>BND</v>
      </c>
      <c r="G126" s="193" t="str">
        <f t="shared" si="13"/>
        <v>JBS</v>
      </c>
    </row>
    <row r="127" spans="1:7" x14ac:dyDescent="0.25">
      <c r="A127" s="32">
        <v>124</v>
      </c>
      <c r="B127" s="33" t="str">
        <f>'Calendrier MG'!N141</f>
        <v>JBS</v>
      </c>
      <c r="C127" s="33" t="str">
        <f>'Calendrier MG'!O141</f>
        <v>STAN 1</v>
      </c>
      <c r="D127" s="71">
        <v>0</v>
      </c>
      <c r="E127" s="193">
        <v>3</v>
      </c>
      <c r="F127" s="193" t="str">
        <f t="shared" si="12"/>
        <v>STAN 1</v>
      </c>
      <c r="G127" s="193" t="str">
        <f t="shared" si="13"/>
        <v>JBS</v>
      </c>
    </row>
    <row r="128" spans="1:7" x14ac:dyDescent="0.25">
      <c r="A128" s="32">
        <v>125</v>
      </c>
      <c r="B128" s="33" t="str">
        <f>'Calendrier MG'!N142</f>
        <v>JBS</v>
      </c>
      <c r="C128" s="33" t="str">
        <f>'Calendrier MG'!O142</f>
        <v>STAN 2</v>
      </c>
      <c r="D128" s="71">
        <v>0</v>
      </c>
      <c r="E128" s="193">
        <v>3</v>
      </c>
      <c r="F128" s="193" t="str">
        <f t="shared" si="12"/>
        <v>STAN 2</v>
      </c>
      <c r="G128" s="193" t="str">
        <f t="shared" si="13"/>
        <v>JBS</v>
      </c>
    </row>
    <row r="129" spans="1:7" x14ac:dyDescent="0.25">
      <c r="A129" s="32">
        <v>126</v>
      </c>
      <c r="B129" s="33" t="str">
        <f>'Calendrier MG'!N143</f>
        <v>JBS</v>
      </c>
      <c r="C129" s="33" t="str">
        <f>'Calendrier MG'!O143</f>
        <v>MASS 1</v>
      </c>
      <c r="D129" s="71">
        <v>0</v>
      </c>
      <c r="E129" s="193">
        <v>3</v>
      </c>
      <c r="F129" s="193" t="str">
        <f t="shared" si="12"/>
        <v>MASS 1</v>
      </c>
      <c r="G129" s="193" t="str">
        <f t="shared" si="13"/>
        <v>JBS</v>
      </c>
    </row>
    <row r="130" spans="1:7" x14ac:dyDescent="0.25">
      <c r="A130" s="32">
        <v>127</v>
      </c>
      <c r="B130" s="33" t="str">
        <f>'Calendrier MG'!N144</f>
        <v>JBS</v>
      </c>
      <c r="C130" s="33" t="str">
        <f>'Calendrier MG'!O144</f>
        <v>MASS 2</v>
      </c>
      <c r="D130" s="71">
        <v>0</v>
      </c>
      <c r="E130" s="193">
        <v>3</v>
      </c>
      <c r="F130" s="193" t="str">
        <f t="shared" si="12"/>
        <v>MASS 2</v>
      </c>
      <c r="G130" s="193" t="str">
        <f t="shared" si="13"/>
        <v>JBS</v>
      </c>
    </row>
    <row r="131" spans="1:7" x14ac:dyDescent="0.25">
      <c r="A131" s="32">
        <v>128</v>
      </c>
      <c r="B131" s="33" t="str">
        <f>'Calendrier MG'!N145</f>
        <v>JBS</v>
      </c>
      <c r="C131" s="33" t="str">
        <f>'Calendrier MG'!O145</f>
        <v>FEN 1</v>
      </c>
      <c r="D131" s="71">
        <v>0</v>
      </c>
      <c r="E131" s="193">
        <v>9</v>
      </c>
      <c r="F131" s="193" t="str">
        <f t="shared" si="12"/>
        <v>FEN 1</v>
      </c>
      <c r="G131" s="193" t="str">
        <f t="shared" si="13"/>
        <v>JBS</v>
      </c>
    </row>
    <row r="132" spans="1:7" x14ac:dyDescent="0.25">
      <c r="A132" s="32">
        <v>129</v>
      </c>
      <c r="B132" s="33" t="str">
        <f>'Calendrier MG'!N146</f>
        <v>JBS</v>
      </c>
      <c r="C132" s="33" t="str">
        <f>'Calendrier MG'!O146</f>
        <v>FEN 2</v>
      </c>
      <c r="D132" s="71">
        <v>0</v>
      </c>
      <c r="E132" s="193">
        <v>3</v>
      </c>
      <c r="F132" s="193" t="str">
        <f t="shared" si="12"/>
        <v>FEN 2</v>
      </c>
      <c r="G132" s="193" t="str">
        <f t="shared" si="13"/>
        <v>JBS</v>
      </c>
    </row>
    <row r="133" spans="1:7" x14ac:dyDescent="0.25">
      <c r="A133" s="32">
        <v>130</v>
      </c>
      <c r="B133" s="33" t="str">
        <f>'Calendrier MG'!N147</f>
        <v>JBS</v>
      </c>
      <c r="C133" s="33" t="str">
        <f>'Calendrier MG'!O147</f>
        <v>ASVP</v>
      </c>
      <c r="D133" s="71">
        <v>0</v>
      </c>
      <c r="E133" s="193">
        <v>3</v>
      </c>
      <c r="F133" s="193" t="str">
        <f t="shared" si="12"/>
        <v>ASVP</v>
      </c>
      <c r="G133" s="193" t="str">
        <f t="shared" si="13"/>
        <v>JBS</v>
      </c>
    </row>
    <row r="134" spans="1:7" x14ac:dyDescent="0.25">
      <c r="A134" s="32">
        <v>131</v>
      </c>
      <c r="B134" s="33" t="str">
        <f>'Calendrier MG'!N148</f>
        <v>JBS</v>
      </c>
      <c r="C134" s="33" t="str">
        <f>'Calendrier MG'!O148</f>
        <v xml:space="preserve">ROC </v>
      </c>
      <c r="D134" s="71">
        <v>0</v>
      </c>
      <c r="E134" s="193">
        <v>4</v>
      </c>
      <c r="F134" s="193" t="str">
        <f t="shared" si="12"/>
        <v xml:space="preserve">ROC </v>
      </c>
      <c r="G134" s="193" t="str">
        <f t="shared" si="13"/>
        <v>JBS</v>
      </c>
    </row>
    <row r="135" spans="1:7" x14ac:dyDescent="0.25">
      <c r="A135" s="32">
        <v>132</v>
      </c>
      <c r="B135" s="33" t="str">
        <f>'Calendrier MG'!N149</f>
        <v>JBS</v>
      </c>
      <c r="C135" s="33" t="str">
        <f>'Calendrier MG'!O149</f>
        <v>STAN 3</v>
      </c>
      <c r="D135" s="71">
        <v>0</v>
      </c>
      <c r="E135" s="193">
        <v>3</v>
      </c>
      <c r="F135" s="193" t="str">
        <f t="shared" si="12"/>
        <v>STAN 3</v>
      </c>
      <c r="G135" s="193" t="str">
        <f t="shared" si="13"/>
        <v>JBS</v>
      </c>
    </row>
  </sheetData>
  <mergeCells count="2">
    <mergeCell ref="A1:G2"/>
    <mergeCell ref="D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452"/>
  <sheetViews>
    <sheetView topLeftCell="A19" zoomScale="80" zoomScaleNormal="80" workbookViewId="0">
      <selection activeCell="A46" sqref="A46:I54"/>
    </sheetView>
  </sheetViews>
  <sheetFormatPr baseColWidth="10" defaultRowHeight="15" x14ac:dyDescent="0.25"/>
  <cols>
    <col min="1" max="1" width="14.5703125" style="1" customWidth="1"/>
    <col min="2" max="2" width="6.28515625" style="55" customWidth="1"/>
    <col min="3" max="4" width="9.7109375" style="55" customWidth="1"/>
    <col min="5" max="5" width="18.7109375" style="7" customWidth="1"/>
    <col min="6" max="6" width="7.7109375" style="7" customWidth="1"/>
    <col min="7" max="7" width="8.7109375" style="55" customWidth="1"/>
    <col min="8" max="8" width="8.7109375" style="118" customWidth="1"/>
    <col min="9" max="9" width="17.28515625" style="55" customWidth="1"/>
    <col min="10" max="10" width="2.7109375" style="1" customWidth="1"/>
    <col min="11" max="11" width="7.7109375" style="1" customWidth="1"/>
    <col min="12" max="15" width="9.7109375" style="1" customWidth="1"/>
    <col min="16" max="16" width="3" style="1" customWidth="1"/>
    <col min="17" max="21" width="7.7109375" style="1" customWidth="1"/>
    <col min="22" max="22" width="2.7109375" style="1" customWidth="1"/>
    <col min="23" max="23" width="2.140625" style="1" customWidth="1"/>
    <col min="24" max="16384" width="11.42578125" style="1"/>
  </cols>
  <sheetData>
    <row r="1" spans="1:22" ht="30" customHeight="1" thickTop="1" thickBot="1" x14ac:dyDescent="0.5">
      <c r="A1" s="64"/>
      <c r="B1" s="391" t="s">
        <v>115</v>
      </c>
      <c r="C1" s="392"/>
      <c r="D1" s="392"/>
      <c r="E1" s="392"/>
      <c r="F1" s="392"/>
      <c r="G1" s="392"/>
      <c r="H1" s="392"/>
      <c r="I1" s="393"/>
      <c r="K1" s="394" t="s">
        <v>116</v>
      </c>
      <c r="L1" s="395"/>
      <c r="M1" s="395"/>
      <c r="N1" s="395"/>
      <c r="O1" s="395"/>
      <c r="P1" s="395"/>
      <c r="Q1" s="395"/>
      <c r="R1" s="395"/>
      <c r="S1" s="395"/>
      <c r="T1" s="395"/>
      <c r="U1" s="395"/>
      <c r="V1" s="396"/>
    </row>
    <row r="2" spans="1:22" s="2" customFormat="1" ht="20.100000000000001" customHeight="1" thickTop="1" thickBot="1" x14ac:dyDescent="0.3">
      <c r="A2" s="65" t="s">
        <v>46</v>
      </c>
      <c r="B2" s="60" t="s">
        <v>7</v>
      </c>
      <c r="C2" s="61" t="s">
        <v>2</v>
      </c>
      <c r="D2" s="61" t="s">
        <v>1</v>
      </c>
      <c r="E2" s="62" t="s">
        <v>3</v>
      </c>
      <c r="F2" s="62" t="s">
        <v>4</v>
      </c>
      <c r="G2" s="315" t="s">
        <v>5</v>
      </c>
      <c r="H2" s="316"/>
      <c r="I2" s="63" t="s">
        <v>111</v>
      </c>
      <c r="K2" s="363" t="s">
        <v>32</v>
      </c>
      <c r="L2" s="363"/>
      <c r="M2" s="58"/>
      <c r="N2" s="58"/>
      <c r="O2" s="58"/>
      <c r="P2" s="58"/>
      <c r="Q2" s="58"/>
    </row>
    <row r="3" spans="1:22" s="2" customFormat="1" ht="15" customHeight="1" thickTop="1" x14ac:dyDescent="0.25">
      <c r="A3" s="370">
        <v>44517</v>
      </c>
      <c r="B3" s="293" t="s">
        <v>145</v>
      </c>
      <c r="C3" s="293"/>
      <c r="D3" s="293"/>
      <c r="E3" s="293"/>
      <c r="F3" s="293"/>
      <c r="G3" s="293"/>
      <c r="H3" s="293"/>
      <c r="I3" s="297"/>
      <c r="K3" s="364" t="s">
        <v>0</v>
      </c>
      <c r="L3" s="365"/>
      <c r="M3" s="58"/>
      <c r="N3" s="58"/>
      <c r="O3" s="58"/>
      <c r="P3" s="58"/>
      <c r="Q3" s="58"/>
    </row>
    <row r="4" spans="1:22" ht="15" customHeight="1" x14ac:dyDescent="0.25">
      <c r="A4" s="371"/>
      <c r="B4" s="144">
        <v>1</v>
      </c>
      <c r="C4" s="114" t="str">
        <f>VLOOKUP($B4,$K$11:$O$41,4)</f>
        <v>RS</v>
      </c>
      <c r="D4" s="114" t="str">
        <f>VLOOKUP($B4,$K$11:$O$41,5)</f>
        <v>MASS</v>
      </c>
      <c r="E4" s="397" t="s">
        <v>181</v>
      </c>
      <c r="F4" s="114" t="s">
        <v>147</v>
      </c>
      <c r="G4" s="114">
        <v>0</v>
      </c>
      <c r="H4" s="114">
        <v>2</v>
      </c>
      <c r="I4" s="145"/>
      <c r="K4" s="47">
        <v>1</v>
      </c>
      <c r="L4" s="48" t="s">
        <v>43</v>
      </c>
    </row>
    <row r="5" spans="1:22" ht="15" customHeight="1" x14ac:dyDescent="0.25">
      <c r="A5" s="371"/>
      <c r="B5" s="144">
        <v>3</v>
      </c>
      <c r="C5" s="114" t="str">
        <f>VLOOKUP($B5,$K$11:$O$41,4)</f>
        <v>RS (JG)</v>
      </c>
      <c r="D5" s="114" t="str">
        <f>VLOOKUP($B5,$K$11:$O$41,5)</f>
        <v>MASS (JG)</v>
      </c>
      <c r="E5" s="398"/>
      <c r="F5" s="114" t="s">
        <v>148</v>
      </c>
      <c r="G5" s="114">
        <v>0</v>
      </c>
      <c r="H5" s="114">
        <v>0</v>
      </c>
      <c r="I5" s="145"/>
      <c r="K5" s="47">
        <v>2</v>
      </c>
      <c r="L5" s="48" t="s">
        <v>10</v>
      </c>
    </row>
    <row r="6" spans="1:22" ht="15" customHeight="1" x14ac:dyDescent="0.25">
      <c r="A6" s="371"/>
      <c r="B6" s="144">
        <v>15</v>
      </c>
      <c r="C6" s="114" t="str">
        <f>VLOOKUP($B6,$K$11:$O$41,4)</f>
        <v>MASS</v>
      </c>
      <c r="D6" s="114" t="str">
        <f>VLOOKUP($B6,$K$11:$O$41,5)</f>
        <v>SMP</v>
      </c>
      <c r="E6" s="398"/>
      <c r="F6" s="114" t="s">
        <v>149</v>
      </c>
      <c r="G6" s="114">
        <v>2</v>
      </c>
      <c r="H6" s="114">
        <v>0</v>
      </c>
      <c r="I6" s="145"/>
      <c r="K6" s="47">
        <v>3</v>
      </c>
      <c r="L6" s="48" t="s">
        <v>12</v>
      </c>
    </row>
    <row r="7" spans="1:22" ht="15" customHeight="1" x14ac:dyDescent="0.25">
      <c r="A7" s="371"/>
      <c r="B7" s="144"/>
      <c r="C7" s="114"/>
      <c r="D7" s="114"/>
      <c r="E7" s="398"/>
      <c r="F7" s="114"/>
      <c r="G7" s="114"/>
      <c r="H7" s="114"/>
      <c r="I7" s="145"/>
      <c r="K7" s="47">
        <v>4</v>
      </c>
      <c r="L7" s="135"/>
    </row>
    <row r="8" spans="1:22" ht="15" customHeight="1" x14ac:dyDescent="0.25">
      <c r="A8" s="371"/>
      <c r="B8" s="144"/>
      <c r="C8" s="114"/>
      <c r="D8" s="114"/>
      <c r="E8" s="398"/>
      <c r="F8" s="114"/>
      <c r="G8" s="114"/>
      <c r="H8" s="114"/>
      <c r="I8" s="145"/>
      <c r="K8" s="128">
        <v>5</v>
      </c>
      <c r="L8" s="49" t="s">
        <v>179</v>
      </c>
      <c r="M8" s="54"/>
      <c r="N8" s="54"/>
      <c r="O8" s="23"/>
      <c r="P8" s="66"/>
    </row>
    <row r="9" spans="1:22" ht="15" customHeight="1" thickBot="1" x14ac:dyDescent="0.3">
      <c r="A9" s="371"/>
      <c r="B9" s="144"/>
      <c r="C9" s="114"/>
      <c r="D9" s="114"/>
      <c r="E9" s="398"/>
      <c r="F9" s="114"/>
      <c r="G9" s="114"/>
      <c r="H9" s="114"/>
      <c r="I9" s="145"/>
      <c r="K9" s="128">
        <v>6</v>
      </c>
      <c r="L9" s="50" t="s">
        <v>180</v>
      </c>
      <c r="M9" s="54"/>
      <c r="N9" s="54"/>
      <c r="O9" s="23"/>
      <c r="P9" s="66"/>
    </row>
    <row r="10" spans="1:22" ht="15" customHeight="1" thickTop="1" x14ac:dyDescent="0.25">
      <c r="A10" s="378">
        <v>44524</v>
      </c>
      <c r="B10" s="293" t="s">
        <v>145</v>
      </c>
      <c r="C10" s="293"/>
      <c r="D10" s="293"/>
      <c r="E10" s="293"/>
      <c r="F10" s="293"/>
      <c r="G10" s="293"/>
      <c r="H10" s="293"/>
      <c r="I10" s="297"/>
      <c r="K10" s="95"/>
      <c r="L10" s="96"/>
      <c r="M10" s="97"/>
    </row>
    <row r="11" spans="1:22" ht="15" customHeight="1" x14ac:dyDescent="0.25">
      <c r="A11" s="379"/>
      <c r="B11" s="403" t="s">
        <v>146</v>
      </c>
      <c r="C11" s="404"/>
      <c r="D11" s="404"/>
      <c r="E11" s="404"/>
      <c r="F11" s="404"/>
      <c r="G11" s="404"/>
      <c r="H11" s="404"/>
      <c r="I11" s="405"/>
      <c r="K11" s="76" t="s">
        <v>6</v>
      </c>
      <c r="L11" s="94" t="s">
        <v>2</v>
      </c>
      <c r="M11" s="94" t="s">
        <v>1</v>
      </c>
      <c r="N11" s="339" t="s">
        <v>7</v>
      </c>
      <c r="O11" s="339"/>
    </row>
    <row r="12" spans="1:22" ht="15" customHeight="1" x14ac:dyDescent="0.25">
      <c r="A12" s="379"/>
      <c r="B12" s="406"/>
      <c r="C12" s="407"/>
      <c r="D12" s="407"/>
      <c r="E12" s="407"/>
      <c r="F12" s="407"/>
      <c r="G12" s="407"/>
      <c r="H12" s="407"/>
      <c r="I12" s="408"/>
      <c r="K12" s="102">
        <v>1</v>
      </c>
      <c r="L12" s="32">
        <v>1</v>
      </c>
      <c r="M12" s="32">
        <v>2</v>
      </c>
      <c r="N12" s="101" t="str">
        <f>VLOOKUP(L12,$K$2:$L$9,2)</f>
        <v>RS</v>
      </c>
      <c r="O12" s="101" t="str">
        <f>VLOOKUP(M12,$K$2:$L$9,2)</f>
        <v>MASS</v>
      </c>
    </row>
    <row r="13" spans="1:22" ht="15" customHeight="1" x14ac:dyDescent="0.25">
      <c r="A13" s="379"/>
      <c r="B13" s="406"/>
      <c r="C13" s="407"/>
      <c r="D13" s="407"/>
      <c r="E13" s="407"/>
      <c r="F13" s="407"/>
      <c r="G13" s="407"/>
      <c r="H13" s="407"/>
      <c r="I13" s="408"/>
      <c r="K13" s="102">
        <v>2</v>
      </c>
      <c r="L13" s="32">
        <v>3</v>
      </c>
      <c r="M13" s="32">
        <v>4</v>
      </c>
      <c r="N13" s="101" t="str">
        <f t="shared" ref="N13:N41" si="0">VLOOKUP(L13,$K$2:$L$9,2)</f>
        <v>SMP</v>
      </c>
      <c r="O13" s="101">
        <f t="shared" ref="O13:O41" si="1">VLOOKUP(M13,$K$2:$L$9,2)</f>
        <v>0</v>
      </c>
    </row>
    <row r="14" spans="1:22" ht="15" customHeight="1" x14ac:dyDescent="0.25">
      <c r="A14" s="379"/>
      <c r="B14" s="406"/>
      <c r="C14" s="407"/>
      <c r="D14" s="407"/>
      <c r="E14" s="407"/>
      <c r="F14" s="407"/>
      <c r="G14" s="407"/>
      <c r="H14" s="407"/>
      <c r="I14" s="408"/>
      <c r="K14" s="102">
        <v>3</v>
      </c>
      <c r="L14" s="99">
        <v>5</v>
      </c>
      <c r="M14" s="99">
        <v>6</v>
      </c>
      <c r="N14" s="100" t="str">
        <f t="shared" si="0"/>
        <v>RS (JG)</v>
      </c>
      <c r="O14" s="100" t="str">
        <f t="shared" si="1"/>
        <v>MASS (JG)</v>
      </c>
    </row>
    <row r="15" spans="1:22" ht="15" customHeight="1" x14ac:dyDescent="0.25">
      <c r="A15" s="379"/>
      <c r="B15" s="406"/>
      <c r="C15" s="407"/>
      <c r="D15" s="407"/>
      <c r="E15" s="407"/>
      <c r="F15" s="407"/>
      <c r="G15" s="407"/>
      <c r="H15" s="407"/>
      <c r="I15" s="408"/>
      <c r="K15" s="102">
        <v>4</v>
      </c>
      <c r="L15" s="127">
        <v>1</v>
      </c>
      <c r="M15" s="127">
        <v>4</v>
      </c>
      <c r="N15" s="101" t="str">
        <f t="shared" si="0"/>
        <v>RS</v>
      </c>
      <c r="O15" s="101">
        <f t="shared" si="1"/>
        <v>0</v>
      </c>
    </row>
    <row r="16" spans="1:22" ht="15" customHeight="1" x14ac:dyDescent="0.25">
      <c r="A16" s="379"/>
      <c r="B16" s="406"/>
      <c r="C16" s="407"/>
      <c r="D16" s="407"/>
      <c r="E16" s="407"/>
      <c r="F16" s="407"/>
      <c r="G16" s="407"/>
      <c r="H16" s="407"/>
      <c r="I16" s="408"/>
      <c r="K16" s="98">
        <v>5</v>
      </c>
      <c r="L16" s="125">
        <v>2</v>
      </c>
      <c r="M16" s="125">
        <v>5</v>
      </c>
      <c r="N16" s="103" t="str">
        <f t="shared" si="0"/>
        <v>MASS</v>
      </c>
      <c r="O16" s="103" t="str">
        <f t="shared" si="1"/>
        <v>RS (JG)</v>
      </c>
    </row>
    <row r="17" spans="1:15" ht="15" customHeight="1" x14ac:dyDescent="0.25">
      <c r="A17" s="379"/>
      <c r="B17" s="406"/>
      <c r="C17" s="407"/>
      <c r="D17" s="407"/>
      <c r="E17" s="407"/>
      <c r="F17" s="407"/>
      <c r="G17" s="407"/>
      <c r="H17" s="407"/>
      <c r="I17" s="408"/>
      <c r="K17" s="98">
        <v>6</v>
      </c>
      <c r="L17" s="98">
        <v>3</v>
      </c>
      <c r="M17" s="98">
        <v>6</v>
      </c>
      <c r="N17" s="103" t="str">
        <f t="shared" si="0"/>
        <v>SMP</v>
      </c>
      <c r="O17" s="103" t="str">
        <f t="shared" si="1"/>
        <v>MASS (JG)</v>
      </c>
    </row>
    <row r="18" spans="1:15" ht="15" customHeight="1" thickBot="1" x14ac:dyDescent="0.3">
      <c r="A18" s="380"/>
      <c r="B18" s="409"/>
      <c r="C18" s="410"/>
      <c r="D18" s="410"/>
      <c r="E18" s="410"/>
      <c r="F18" s="410"/>
      <c r="G18" s="410"/>
      <c r="H18" s="410"/>
      <c r="I18" s="411"/>
      <c r="K18" s="102">
        <v>7</v>
      </c>
      <c r="L18" s="32">
        <v>2</v>
      </c>
      <c r="M18" s="32">
        <v>4</v>
      </c>
      <c r="N18" s="101" t="str">
        <f t="shared" si="0"/>
        <v>MASS</v>
      </c>
      <c r="O18" s="101">
        <f t="shared" si="1"/>
        <v>0</v>
      </c>
    </row>
    <row r="19" spans="1:15" ht="15" customHeight="1" thickTop="1" x14ac:dyDescent="0.25">
      <c r="A19" s="370" t="s">
        <v>176</v>
      </c>
      <c r="B19" s="293" t="s">
        <v>145</v>
      </c>
      <c r="C19" s="293"/>
      <c r="D19" s="293"/>
      <c r="E19" s="293"/>
      <c r="F19" s="293"/>
      <c r="G19" s="293"/>
      <c r="H19" s="293"/>
      <c r="I19" s="297"/>
      <c r="K19" s="98">
        <v>8</v>
      </c>
      <c r="L19" s="98">
        <v>1</v>
      </c>
      <c r="M19" s="98">
        <v>6</v>
      </c>
      <c r="N19" s="103" t="str">
        <f t="shared" si="0"/>
        <v>RS</v>
      </c>
      <c r="O19" s="103" t="str">
        <f t="shared" si="1"/>
        <v>MASS (JG)</v>
      </c>
    </row>
    <row r="20" spans="1:15" ht="15" customHeight="1" x14ac:dyDescent="0.25">
      <c r="A20" s="371"/>
      <c r="B20" s="144"/>
      <c r="C20" s="114"/>
      <c r="D20" s="114"/>
      <c r="E20" s="397"/>
      <c r="F20" s="114"/>
      <c r="G20" s="136"/>
      <c r="H20" s="136"/>
      <c r="I20" s="138"/>
      <c r="K20" s="98">
        <v>9</v>
      </c>
      <c r="L20" s="125">
        <v>3</v>
      </c>
      <c r="M20" s="125">
        <v>5</v>
      </c>
      <c r="N20" s="103" t="str">
        <f t="shared" si="0"/>
        <v>SMP</v>
      </c>
      <c r="O20" s="103" t="str">
        <f t="shared" si="1"/>
        <v>RS (JG)</v>
      </c>
    </row>
    <row r="21" spans="1:15" ht="15" customHeight="1" x14ac:dyDescent="0.25">
      <c r="A21" s="371"/>
      <c r="B21" s="144"/>
      <c r="C21" s="114"/>
      <c r="D21" s="114"/>
      <c r="E21" s="398"/>
      <c r="F21" s="114"/>
      <c r="G21" s="136"/>
      <c r="H21" s="136"/>
      <c r="I21" s="138"/>
      <c r="K21" s="98">
        <v>10</v>
      </c>
      <c r="L21" s="133">
        <v>2</v>
      </c>
      <c r="M21" s="133">
        <v>6</v>
      </c>
      <c r="N21" s="103" t="str">
        <f t="shared" si="0"/>
        <v>MASS</v>
      </c>
      <c r="O21" s="103" t="str">
        <f t="shared" si="1"/>
        <v>MASS (JG)</v>
      </c>
    </row>
    <row r="22" spans="1:15" ht="15" customHeight="1" x14ac:dyDescent="0.25">
      <c r="A22" s="371"/>
      <c r="B22" s="144"/>
      <c r="C22" s="114"/>
      <c r="D22" s="114"/>
      <c r="E22" s="398"/>
      <c r="F22" s="114"/>
      <c r="G22" s="136"/>
      <c r="H22" s="136"/>
      <c r="I22" s="138"/>
      <c r="K22" s="98">
        <v>11</v>
      </c>
      <c r="L22" s="98">
        <v>4</v>
      </c>
      <c r="M22" s="98">
        <v>5</v>
      </c>
      <c r="N22" s="103">
        <f t="shared" si="0"/>
        <v>0</v>
      </c>
      <c r="O22" s="103" t="str">
        <f t="shared" si="1"/>
        <v>RS (JG)</v>
      </c>
    </row>
    <row r="23" spans="1:15" ht="15" customHeight="1" x14ac:dyDescent="0.25">
      <c r="A23" s="371"/>
      <c r="B23" s="144"/>
      <c r="C23" s="114"/>
      <c r="D23" s="114"/>
      <c r="E23" s="398"/>
      <c r="F23" s="114"/>
      <c r="G23" s="136"/>
      <c r="H23" s="136"/>
      <c r="I23" s="138"/>
      <c r="K23" s="102">
        <v>12</v>
      </c>
      <c r="L23" s="32">
        <v>1</v>
      </c>
      <c r="M23" s="32">
        <v>3</v>
      </c>
      <c r="N23" s="101" t="str">
        <f t="shared" si="0"/>
        <v>RS</v>
      </c>
      <c r="O23" s="101" t="str">
        <f t="shared" si="1"/>
        <v>SMP</v>
      </c>
    </row>
    <row r="24" spans="1:15" ht="15" customHeight="1" x14ac:dyDescent="0.25">
      <c r="A24" s="371"/>
      <c r="B24" s="144"/>
      <c r="C24" s="114"/>
      <c r="D24" s="114"/>
      <c r="E24" s="398"/>
      <c r="F24" s="114"/>
      <c r="G24" s="136"/>
      <c r="H24" s="136"/>
      <c r="I24" s="138"/>
      <c r="K24" s="98">
        <v>13</v>
      </c>
      <c r="L24" s="98">
        <v>4</v>
      </c>
      <c r="M24" s="98">
        <v>6</v>
      </c>
      <c r="N24" s="103">
        <f t="shared" si="0"/>
        <v>0</v>
      </c>
      <c r="O24" s="103" t="str">
        <f t="shared" si="1"/>
        <v>MASS (JG)</v>
      </c>
    </row>
    <row r="25" spans="1:15" ht="15" customHeight="1" x14ac:dyDescent="0.25">
      <c r="A25" s="371"/>
      <c r="B25" s="144"/>
      <c r="C25" s="114"/>
      <c r="D25" s="114"/>
      <c r="E25" s="398"/>
      <c r="F25" s="114"/>
      <c r="G25" s="136"/>
      <c r="H25" s="136"/>
      <c r="I25" s="138"/>
      <c r="K25" s="98">
        <v>14</v>
      </c>
      <c r="L25" s="98">
        <v>1</v>
      </c>
      <c r="M25" s="98">
        <v>5</v>
      </c>
      <c r="N25" s="103" t="str">
        <f t="shared" si="0"/>
        <v>RS</v>
      </c>
      <c r="O25" s="103" t="str">
        <f t="shared" si="1"/>
        <v>RS (JG)</v>
      </c>
    </row>
    <row r="26" spans="1:15" ht="15" customHeight="1" x14ac:dyDescent="0.25">
      <c r="A26" s="371"/>
      <c r="B26" s="144"/>
      <c r="C26" s="114"/>
      <c r="D26" s="114"/>
      <c r="E26" s="398"/>
      <c r="F26" s="114"/>
      <c r="G26" s="136"/>
      <c r="H26" s="136"/>
      <c r="I26" s="138"/>
      <c r="K26" s="102">
        <v>15</v>
      </c>
      <c r="L26" s="32">
        <v>2</v>
      </c>
      <c r="M26" s="32">
        <v>3</v>
      </c>
      <c r="N26" s="101" t="str">
        <f t="shared" si="0"/>
        <v>MASS</v>
      </c>
      <c r="O26" s="101" t="str">
        <f t="shared" si="1"/>
        <v>SMP</v>
      </c>
    </row>
    <row r="27" spans="1:15" ht="15" customHeight="1" thickBot="1" x14ac:dyDescent="0.3">
      <c r="A27" s="381"/>
      <c r="B27" s="146"/>
      <c r="C27" s="114"/>
      <c r="D27" s="114"/>
      <c r="E27" s="399"/>
      <c r="F27" s="147"/>
      <c r="G27" s="137"/>
      <c r="H27" s="137"/>
      <c r="I27" s="139"/>
      <c r="K27" s="102">
        <v>16</v>
      </c>
      <c r="L27" s="32">
        <v>2</v>
      </c>
      <c r="M27" s="32">
        <v>1</v>
      </c>
      <c r="N27" s="101" t="str">
        <f t="shared" si="0"/>
        <v>MASS</v>
      </c>
      <c r="O27" s="101" t="str">
        <f t="shared" si="1"/>
        <v>RS</v>
      </c>
    </row>
    <row r="28" spans="1:15" ht="15" customHeight="1" thickTop="1" x14ac:dyDescent="0.25">
      <c r="A28" s="378" t="s">
        <v>177</v>
      </c>
      <c r="B28" s="293" t="s">
        <v>145</v>
      </c>
      <c r="C28" s="293"/>
      <c r="D28" s="293"/>
      <c r="E28" s="293"/>
      <c r="F28" s="293"/>
      <c r="G28" s="293"/>
      <c r="H28" s="293"/>
      <c r="I28" s="297"/>
      <c r="K28" s="102">
        <v>17</v>
      </c>
      <c r="L28" s="32">
        <v>4</v>
      </c>
      <c r="M28" s="32">
        <v>3</v>
      </c>
      <c r="N28" s="101">
        <f t="shared" si="0"/>
        <v>0</v>
      </c>
      <c r="O28" s="101" t="str">
        <f t="shared" si="1"/>
        <v>SMP</v>
      </c>
    </row>
    <row r="29" spans="1:15" ht="15" customHeight="1" x14ac:dyDescent="0.25">
      <c r="A29" s="379"/>
      <c r="B29" s="166">
        <v>12</v>
      </c>
      <c r="C29" s="167" t="str">
        <f>VLOOKUP($B29,$K$11:$O$41,4)</f>
        <v>RS</v>
      </c>
      <c r="D29" s="167" t="str">
        <f>VLOOKUP($B29,$K$11:$O$41,5)</f>
        <v>SMP</v>
      </c>
      <c r="E29" s="375" t="s">
        <v>181</v>
      </c>
      <c r="F29" s="167" t="s">
        <v>147</v>
      </c>
      <c r="G29" s="167">
        <v>0</v>
      </c>
      <c r="H29" s="167">
        <v>3</v>
      </c>
      <c r="I29" s="141"/>
      <c r="K29" s="102">
        <v>18</v>
      </c>
      <c r="L29" s="99">
        <v>6</v>
      </c>
      <c r="M29" s="99">
        <v>5</v>
      </c>
      <c r="N29" s="100" t="str">
        <f t="shared" si="0"/>
        <v>MASS (JG)</v>
      </c>
      <c r="O29" s="100" t="str">
        <f t="shared" si="1"/>
        <v>RS (JG)</v>
      </c>
    </row>
    <row r="30" spans="1:15" ht="15" customHeight="1" x14ac:dyDescent="0.25">
      <c r="A30" s="379"/>
      <c r="B30" s="166">
        <v>16</v>
      </c>
      <c r="C30" s="167" t="str">
        <f t="shared" ref="C30:C33" si="2">VLOOKUP($B30,$K$11:$O$41,4)</f>
        <v>MASS</v>
      </c>
      <c r="D30" s="167" t="str">
        <f t="shared" ref="D30:D33" si="3">VLOOKUP($B30,$K$11:$O$41,5)</f>
        <v>RS</v>
      </c>
      <c r="E30" s="376"/>
      <c r="F30" s="167" t="s">
        <v>148</v>
      </c>
      <c r="G30" s="167">
        <v>2</v>
      </c>
      <c r="H30" s="167">
        <v>0</v>
      </c>
      <c r="I30" s="141"/>
      <c r="K30" s="102">
        <v>19</v>
      </c>
      <c r="L30" s="127">
        <v>4</v>
      </c>
      <c r="M30" s="127">
        <v>1</v>
      </c>
      <c r="N30" s="101">
        <f t="shared" si="0"/>
        <v>0</v>
      </c>
      <c r="O30" s="101" t="str">
        <f t="shared" si="1"/>
        <v>RS</v>
      </c>
    </row>
    <row r="31" spans="1:15" ht="15" customHeight="1" x14ac:dyDescent="0.25">
      <c r="A31" s="379"/>
      <c r="B31" s="166">
        <v>18</v>
      </c>
      <c r="C31" s="167" t="str">
        <f t="shared" si="2"/>
        <v>MASS (JG)</v>
      </c>
      <c r="D31" s="167" t="str">
        <f t="shared" si="3"/>
        <v>RS (JG)</v>
      </c>
      <c r="E31" s="376"/>
      <c r="F31" s="167" t="s">
        <v>149</v>
      </c>
      <c r="G31" s="167">
        <v>2</v>
      </c>
      <c r="H31" s="167">
        <v>0</v>
      </c>
      <c r="I31" s="141"/>
      <c r="K31" s="98">
        <v>20</v>
      </c>
      <c r="L31" s="125">
        <v>5</v>
      </c>
      <c r="M31" s="125">
        <v>2</v>
      </c>
      <c r="N31" s="103" t="str">
        <f t="shared" si="0"/>
        <v>RS (JG)</v>
      </c>
      <c r="O31" s="103" t="str">
        <f t="shared" si="1"/>
        <v>MASS</v>
      </c>
    </row>
    <row r="32" spans="1:15" ht="15" customHeight="1" x14ac:dyDescent="0.25">
      <c r="A32" s="379"/>
      <c r="B32" s="166">
        <v>30</v>
      </c>
      <c r="C32" s="167" t="str">
        <f t="shared" si="2"/>
        <v>SMP</v>
      </c>
      <c r="D32" s="167" t="str">
        <f t="shared" si="3"/>
        <v>MASS</v>
      </c>
      <c r="E32" s="376"/>
      <c r="F32" s="167" t="s">
        <v>226</v>
      </c>
      <c r="G32" s="167">
        <v>0</v>
      </c>
      <c r="H32" s="167">
        <v>2</v>
      </c>
      <c r="I32" s="141"/>
      <c r="K32" s="98">
        <v>21</v>
      </c>
      <c r="L32" s="98">
        <v>6</v>
      </c>
      <c r="M32" s="98">
        <v>3</v>
      </c>
      <c r="N32" s="103" t="str">
        <f t="shared" si="0"/>
        <v>MASS (JG)</v>
      </c>
      <c r="O32" s="103" t="str">
        <f t="shared" si="1"/>
        <v>SMP</v>
      </c>
    </row>
    <row r="33" spans="1:21" ht="15" customHeight="1" x14ac:dyDescent="0.25">
      <c r="A33" s="379"/>
      <c r="B33" s="166">
        <v>27</v>
      </c>
      <c r="C33" s="167" t="str">
        <f t="shared" si="2"/>
        <v>SMP</v>
      </c>
      <c r="D33" s="167" t="str">
        <f t="shared" si="3"/>
        <v>RS</v>
      </c>
      <c r="E33" s="376"/>
      <c r="F33" s="167" t="s">
        <v>227</v>
      </c>
      <c r="G33" s="167">
        <v>2</v>
      </c>
      <c r="H33" s="167">
        <v>0</v>
      </c>
      <c r="I33" s="141"/>
      <c r="K33" s="102">
        <v>22</v>
      </c>
      <c r="L33" s="32">
        <v>4</v>
      </c>
      <c r="M33" s="32">
        <v>2</v>
      </c>
      <c r="N33" s="101">
        <f t="shared" si="0"/>
        <v>0</v>
      </c>
      <c r="O33" s="101" t="str">
        <f t="shared" si="1"/>
        <v>MASS</v>
      </c>
    </row>
    <row r="34" spans="1:21" ht="15" customHeight="1" x14ac:dyDescent="0.25">
      <c r="A34" s="379"/>
      <c r="B34" s="166"/>
      <c r="C34" s="167"/>
      <c r="D34" s="167"/>
      <c r="E34" s="376"/>
      <c r="F34" s="167"/>
      <c r="G34" s="140"/>
      <c r="H34" s="140"/>
      <c r="I34" s="141"/>
      <c r="K34" s="98">
        <v>23</v>
      </c>
      <c r="L34" s="98">
        <v>6</v>
      </c>
      <c r="M34" s="98">
        <v>1</v>
      </c>
      <c r="N34" s="103" t="str">
        <f t="shared" si="0"/>
        <v>MASS (JG)</v>
      </c>
      <c r="O34" s="103" t="str">
        <f t="shared" si="1"/>
        <v>RS</v>
      </c>
    </row>
    <row r="35" spans="1:21" ht="15" customHeight="1" x14ac:dyDescent="0.25">
      <c r="A35" s="379"/>
      <c r="B35" s="166"/>
      <c r="C35" s="167"/>
      <c r="D35" s="167"/>
      <c r="E35" s="376"/>
      <c r="F35" s="167"/>
      <c r="G35" s="140"/>
      <c r="H35" s="140"/>
      <c r="I35" s="141"/>
      <c r="K35" s="98">
        <v>24</v>
      </c>
      <c r="L35" s="125">
        <v>5</v>
      </c>
      <c r="M35" s="125">
        <v>3</v>
      </c>
      <c r="N35" s="103" t="str">
        <f t="shared" si="0"/>
        <v>RS (JG)</v>
      </c>
      <c r="O35" s="103" t="str">
        <f t="shared" si="1"/>
        <v>SMP</v>
      </c>
      <c r="P35" s="2"/>
    </row>
    <row r="36" spans="1:21" s="2" customFormat="1" ht="15" customHeight="1" thickBot="1" x14ac:dyDescent="0.3">
      <c r="A36" s="380"/>
      <c r="B36" s="168"/>
      <c r="C36" s="167"/>
      <c r="D36" s="167"/>
      <c r="E36" s="377"/>
      <c r="F36" s="169"/>
      <c r="G36" s="142"/>
      <c r="H36" s="142"/>
      <c r="I36" s="143"/>
      <c r="K36" s="98">
        <v>25</v>
      </c>
      <c r="L36" s="133">
        <v>6</v>
      </c>
      <c r="M36" s="133">
        <v>2</v>
      </c>
      <c r="N36" s="103" t="str">
        <f t="shared" si="0"/>
        <v>MASS (JG)</v>
      </c>
      <c r="O36" s="103" t="str">
        <f t="shared" si="1"/>
        <v>MASS</v>
      </c>
      <c r="P36" s="1"/>
      <c r="Q36" s="1"/>
      <c r="R36" s="1"/>
      <c r="S36" s="1"/>
      <c r="T36" s="1"/>
      <c r="U36" s="1"/>
    </row>
    <row r="37" spans="1:21" ht="15" customHeight="1" thickTop="1" x14ac:dyDescent="0.25">
      <c r="A37" s="370" t="s">
        <v>178</v>
      </c>
      <c r="B37" s="293" t="s">
        <v>145</v>
      </c>
      <c r="C37" s="293"/>
      <c r="D37" s="293"/>
      <c r="E37" s="293"/>
      <c r="F37" s="293"/>
      <c r="G37" s="293"/>
      <c r="H37" s="293"/>
      <c r="I37" s="297"/>
      <c r="K37" s="98">
        <v>26</v>
      </c>
      <c r="L37" s="98">
        <v>5</v>
      </c>
      <c r="M37" s="98">
        <v>4</v>
      </c>
      <c r="N37" s="103" t="str">
        <f t="shared" si="0"/>
        <v>RS (JG)</v>
      </c>
      <c r="O37" s="103">
        <f t="shared" si="1"/>
        <v>0</v>
      </c>
    </row>
    <row r="38" spans="1:21" ht="15" customHeight="1" x14ac:dyDescent="0.25">
      <c r="A38" s="371"/>
      <c r="B38" s="182"/>
      <c r="C38" s="183"/>
      <c r="D38" s="183"/>
      <c r="E38" s="400"/>
      <c r="F38" s="183"/>
      <c r="G38" s="136"/>
      <c r="H38" s="136"/>
      <c r="I38" s="372" t="s">
        <v>12</v>
      </c>
      <c r="K38" s="102">
        <v>27</v>
      </c>
      <c r="L38" s="32">
        <v>3</v>
      </c>
      <c r="M38" s="32">
        <v>1</v>
      </c>
      <c r="N38" s="101" t="str">
        <f t="shared" si="0"/>
        <v>SMP</v>
      </c>
      <c r="O38" s="101" t="str">
        <f t="shared" si="1"/>
        <v>RS</v>
      </c>
    </row>
    <row r="39" spans="1:21" ht="15" customHeight="1" x14ac:dyDescent="0.25">
      <c r="A39" s="371"/>
      <c r="B39" s="182"/>
      <c r="C39" s="183"/>
      <c r="D39" s="183"/>
      <c r="E39" s="401"/>
      <c r="F39" s="183"/>
      <c r="G39" s="136"/>
      <c r="H39" s="136"/>
      <c r="I39" s="373"/>
      <c r="K39" s="98">
        <v>28</v>
      </c>
      <c r="L39" s="98">
        <v>6</v>
      </c>
      <c r="M39" s="98">
        <v>4</v>
      </c>
      <c r="N39" s="103" t="str">
        <f t="shared" si="0"/>
        <v>MASS (JG)</v>
      </c>
      <c r="O39" s="103">
        <f t="shared" si="1"/>
        <v>0</v>
      </c>
    </row>
    <row r="40" spans="1:21" ht="15" customHeight="1" x14ac:dyDescent="0.25">
      <c r="A40" s="371"/>
      <c r="B40" s="182"/>
      <c r="C40" s="183"/>
      <c r="D40" s="183"/>
      <c r="E40" s="401"/>
      <c r="F40" s="183"/>
      <c r="G40" s="136"/>
      <c r="H40" s="136"/>
      <c r="I40" s="373"/>
      <c r="K40" s="98">
        <v>29</v>
      </c>
      <c r="L40" s="98">
        <v>5</v>
      </c>
      <c r="M40" s="98">
        <v>1</v>
      </c>
      <c r="N40" s="103" t="str">
        <f t="shared" si="0"/>
        <v>RS (JG)</v>
      </c>
      <c r="O40" s="103" t="str">
        <f t="shared" si="1"/>
        <v>RS</v>
      </c>
    </row>
    <row r="41" spans="1:21" ht="15" customHeight="1" x14ac:dyDescent="0.25">
      <c r="A41" s="371"/>
      <c r="B41" s="182"/>
      <c r="C41" s="183"/>
      <c r="D41" s="183"/>
      <c r="E41" s="401"/>
      <c r="F41" s="183"/>
      <c r="G41" s="136"/>
      <c r="H41" s="136"/>
      <c r="I41" s="373"/>
      <c r="K41" s="102">
        <v>30</v>
      </c>
      <c r="L41" s="32">
        <v>3</v>
      </c>
      <c r="M41" s="32">
        <v>2</v>
      </c>
      <c r="N41" s="101" t="str">
        <f t="shared" si="0"/>
        <v>SMP</v>
      </c>
      <c r="O41" s="101" t="str">
        <f t="shared" si="1"/>
        <v>MASS</v>
      </c>
    </row>
    <row r="42" spans="1:21" ht="15" customHeight="1" x14ac:dyDescent="0.25">
      <c r="A42" s="371"/>
      <c r="B42" s="182"/>
      <c r="C42" s="183"/>
      <c r="D42" s="183"/>
      <c r="E42" s="401"/>
      <c r="F42" s="183"/>
      <c r="G42" s="136"/>
      <c r="H42" s="136"/>
      <c r="I42" s="373"/>
    </row>
    <row r="43" spans="1:21" ht="15" customHeight="1" x14ac:dyDescent="0.25">
      <c r="A43" s="371"/>
      <c r="B43" s="182"/>
      <c r="C43" s="183"/>
      <c r="D43" s="183"/>
      <c r="E43" s="401"/>
      <c r="F43" s="183"/>
      <c r="G43" s="136"/>
      <c r="H43" s="136"/>
      <c r="I43" s="373"/>
    </row>
    <row r="44" spans="1:21" ht="15" customHeight="1" x14ac:dyDescent="0.25">
      <c r="A44" s="371"/>
      <c r="B44" s="182"/>
      <c r="C44" s="183"/>
      <c r="D44" s="183"/>
      <c r="E44" s="401"/>
      <c r="F44" s="183"/>
      <c r="G44" s="136"/>
      <c r="H44" s="136"/>
      <c r="I44" s="373"/>
    </row>
    <row r="45" spans="1:21" ht="15" customHeight="1" thickBot="1" x14ac:dyDescent="0.3">
      <c r="A45" s="381"/>
      <c r="B45" s="184"/>
      <c r="C45" s="185"/>
      <c r="D45" s="185"/>
      <c r="E45" s="402"/>
      <c r="F45" s="186"/>
      <c r="G45" s="137"/>
      <c r="H45" s="137"/>
      <c r="I45" s="374"/>
    </row>
    <row r="46" spans="1:21" ht="15" customHeight="1" thickTop="1" x14ac:dyDescent="0.25">
      <c r="A46" s="370">
        <v>44587</v>
      </c>
      <c r="B46" s="293" t="s">
        <v>145</v>
      </c>
      <c r="C46" s="293"/>
      <c r="D46" s="293"/>
      <c r="E46" s="293"/>
      <c r="F46" s="293"/>
      <c r="G46" s="293"/>
      <c r="H46" s="293"/>
      <c r="I46" s="297"/>
      <c r="L46" s="1" t="s">
        <v>187</v>
      </c>
    </row>
    <row r="47" spans="1:21" ht="15" customHeight="1" x14ac:dyDescent="0.25">
      <c r="A47" s="371"/>
      <c r="B47" s="382" t="s">
        <v>254</v>
      </c>
      <c r="C47" s="383"/>
      <c r="D47" s="383"/>
      <c r="E47" s="383"/>
      <c r="F47" s="383"/>
      <c r="G47" s="383"/>
      <c r="H47" s="383"/>
      <c r="I47" s="384"/>
      <c r="L47" s="1" t="s">
        <v>188</v>
      </c>
    </row>
    <row r="48" spans="1:21" ht="15" customHeight="1" x14ac:dyDescent="0.25">
      <c r="A48" s="371"/>
      <c r="B48" s="385"/>
      <c r="C48" s="386"/>
      <c r="D48" s="386"/>
      <c r="E48" s="386"/>
      <c r="F48" s="386"/>
      <c r="G48" s="386"/>
      <c r="H48" s="386"/>
      <c r="I48" s="387"/>
      <c r="Q48" s="2"/>
      <c r="R48" s="2"/>
      <c r="S48" s="2"/>
      <c r="T48" s="2"/>
      <c r="U48" s="2"/>
    </row>
    <row r="49" spans="1:16" ht="15" customHeight="1" x14ac:dyDescent="0.25">
      <c r="A49" s="371"/>
      <c r="B49" s="385"/>
      <c r="C49" s="386"/>
      <c r="D49" s="386"/>
      <c r="E49" s="386"/>
      <c r="F49" s="386"/>
      <c r="G49" s="386"/>
      <c r="H49" s="386"/>
      <c r="I49" s="387"/>
    </row>
    <row r="50" spans="1:16" ht="15" customHeight="1" x14ac:dyDescent="0.25">
      <c r="A50" s="371"/>
      <c r="B50" s="385"/>
      <c r="C50" s="386"/>
      <c r="D50" s="386"/>
      <c r="E50" s="386"/>
      <c r="F50" s="386"/>
      <c r="G50" s="386"/>
      <c r="H50" s="386"/>
      <c r="I50" s="387"/>
    </row>
    <row r="51" spans="1:16" ht="15" customHeight="1" x14ac:dyDescent="0.25">
      <c r="A51" s="371"/>
      <c r="B51" s="385"/>
      <c r="C51" s="386"/>
      <c r="D51" s="386"/>
      <c r="E51" s="386"/>
      <c r="F51" s="386"/>
      <c r="G51" s="386"/>
      <c r="H51" s="386"/>
      <c r="I51" s="387"/>
    </row>
    <row r="52" spans="1:16" ht="15" customHeight="1" x14ac:dyDescent="0.25">
      <c r="A52" s="371"/>
      <c r="B52" s="385"/>
      <c r="C52" s="386"/>
      <c r="D52" s="386"/>
      <c r="E52" s="386"/>
      <c r="F52" s="386"/>
      <c r="G52" s="386"/>
      <c r="H52" s="386"/>
      <c r="I52" s="387"/>
    </row>
    <row r="53" spans="1:16" ht="15" customHeight="1" x14ac:dyDescent="0.25">
      <c r="A53" s="371"/>
      <c r="B53" s="385"/>
      <c r="C53" s="386"/>
      <c r="D53" s="386"/>
      <c r="E53" s="386"/>
      <c r="F53" s="386"/>
      <c r="G53" s="386"/>
      <c r="H53" s="386"/>
      <c r="I53" s="387"/>
    </row>
    <row r="54" spans="1:16" ht="15" customHeight="1" thickBot="1" x14ac:dyDescent="0.3">
      <c r="A54" s="381"/>
      <c r="B54" s="388"/>
      <c r="C54" s="389"/>
      <c r="D54" s="389"/>
      <c r="E54" s="389"/>
      <c r="F54" s="389"/>
      <c r="G54" s="389"/>
      <c r="H54" s="389"/>
      <c r="I54" s="390"/>
    </row>
    <row r="55" spans="1:16" ht="15" customHeight="1" thickTop="1" x14ac:dyDescent="0.25"/>
    <row r="56" spans="1:16" ht="15" customHeight="1" x14ac:dyDescent="0.25"/>
    <row r="57" spans="1:16" ht="15" customHeight="1" x14ac:dyDescent="0.25"/>
    <row r="58" spans="1:16" ht="15" customHeight="1" x14ac:dyDescent="0.25"/>
    <row r="59" spans="1:16" ht="15" customHeight="1" x14ac:dyDescent="0.25"/>
    <row r="60" spans="1:16" ht="15" customHeight="1" x14ac:dyDescent="0.25"/>
    <row r="61" spans="1:16" ht="15" customHeight="1" x14ac:dyDescent="0.25"/>
    <row r="62" spans="1:16" ht="15" customHeight="1" x14ac:dyDescent="0.25"/>
    <row r="63" spans="1:16" ht="15" customHeight="1" x14ac:dyDescent="0.25">
      <c r="K63" s="2"/>
      <c r="L63" s="2"/>
      <c r="M63" s="2"/>
      <c r="N63" s="2"/>
      <c r="O63" s="2"/>
    </row>
    <row r="64" spans="1:16" ht="15" customHeight="1" x14ac:dyDescent="0.25">
      <c r="P64" s="2"/>
    </row>
    <row r="65" spans="1:21" s="2" customFormat="1" ht="15" customHeight="1" x14ac:dyDescent="0.25">
      <c r="A65" s="1"/>
      <c r="B65" s="55"/>
      <c r="C65" s="55"/>
      <c r="D65" s="55"/>
      <c r="E65" s="7"/>
      <c r="F65" s="7"/>
      <c r="G65" s="55"/>
      <c r="H65" s="118"/>
      <c r="I65" s="55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5" customHeight="1" x14ac:dyDescent="0.25"/>
    <row r="67" spans="1:21" ht="15" customHeight="1" x14ac:dyDescent="0.25"/>
    <row r="68" spans="1:21" ht="15" customHeight="1" x14ac:dyDescent="0.25"/>
    <row r="69" spans="1:21" ht="15" customHeight="1" x14ac:dyDescent="0.25"/>
    <row r="70" spans="1:21" ht="15" customHeight="1" x14ac:dyDescent="0.25"/>
    <row r="71" spans="1:21" ht="15" customHeight="1" x14ac:dyDescent="0.25"/>
    <row r="72" spans="1:21" ht="15" customHeight="1" x14ac:dyDescent="0.25">
      <c r="Q72" s="2"/>
      <c r="R72" s="2"/>
      <c r="S72" s="2"/>
      <c r="T72" s="2"/>
      <c r="U72" s="2"/>
    </row>
    <row r="73" spans="1:21" ht="15" customHeight="1" x14ac:dyDescent="0.25"/>
    <row r="74" spans="1:21" ht="15" customHeight="1" x14ac:dyDescent="0.25"/>
    <row r="75" spans="1:21" ht="15" customHeight="1" x14ac:dyDescent="0.25"/>
    <row r="76" spans="1:21" ht="15" customHeight="1" x14ac:dyDescent="0.25"/>
    <row r="77" spans="1:21" ht="15" customHeight="1" x14ac:dyDescent="0.25"/>
    <row r="78" spans="1:21" ht="15" customHeight="1" x14ac:dyDescent="0.25"/>
    <row r="79" spans="1:21" ht="15" customHeight="1" x14ac:dyDescent="0.25"/>
    <row r="80" spans="1:21" ht="15" customHeight="1" x14ac:dyDescent="0.25">
      <c r="K80" s="2"/>
      <c r="L80" s="2"/>
      <c r="M80" s="2"/>
      <c r="N80" s="2"/>
      <c r="O80" s="2"/>
    </row>
    <row r="81" spans="1:21" ht="15" customHeight="1" x14ac:dyDescent="0.25"/>
    <row r="82" spans="1:21" ht="15" customHeight="1" x14ac:dyDescent="0.25"/>
    <row r="83" spans="1:21" ht="15" customHeight="1" x14ac:dyDescent="0.25"/>
    <row r="84" spans="1:21" ht="15" customHeight="1" x14ac:dyDescent="0.25"/>
    <row r="85" spans="1:21" ht="15" customHeight="1" x14ac:dyDescent="0.25"/>
    <row r="86" spans="1:21" ht="15" customHeight="1" x14ac:dyDescent="0.25"/>
    <row r="87" spans="1:21" ht="15" customHeight="1" x14ac:dyDescent="0.25"/>
    <row r="88" spans="1:21" ht="15" customHeight="1" x14ac:dyDescent="0.25"/>
    <row r="89" spans="1:21" ht="15" customHeight="1" x14ac:dyDescent="0.25"/>
    <row r="90" spans="1:21" ht="15" customHeight="1" x14ac:dyDescent="0.25">
      <c r="P90" s="2"/>
    </row>
    <row r="91" spans="1:21" s="2" customFormat="1" ht="15" customHeight="1" x14ac:dyDescent="0.25">
      <c r="A91" s="1"/>
      <c r="B91" s="55"/>
      <c r="C91" s="55"/>
      <c r="D91" s="55"/>
      <c r="E91" s="7"/>
      <c r="F91" s="7"/>
      <c r="G91" s="55"/>
      <c r="H91" s="118"/>
      <c r="I91" s="55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5" customHeight="1" x14ac:dyDescent="0.25"/>
    <row r="93" spans="1:21" ht="15" customHeight="1" x14ac:dyDescent="0.25"/>
    <row r="94" spans="1:21" ht="15" customHeight="1" x14ac:dyDescent="0.25"/>
    <row r="95" spans="1:21" ht="15" customHeight="1" x14ac:dyDescent="0.25"/>
    <row r="96" spans="1:21" ht="15" customHeight="1" x14ac:dyDescent="0.25"/>
    <row r="97" spans="11:21" ht="15" customHeight="1" x14ac:dyDescent="0.25">
      <c r="K97" s="2"/>
      <c r="L97" s="2"/>
      <c r="M97" s="2"/>
      <c r="N97" s="2"/>
      <c r="O97" s="2"/>
    </row>
    <row r="98" spans="11:21" ht="15" customHeight="1" x14ac:dyDescent="0.25"/>
    <row r="99" spans="11:21" ht="15" customHeight="1" x14ac:dyDescent="0.25"/>
    <row r="100" spans="11:21" ht="15" customHeight="1" x14ac:dyDescent="0.25"/>
    <row r="101" spans="11:21" ht="15" customHeight="1" x14ac:dyDescent="0.25"/>
    <row r="102" spans="11:21" ht="15" customHeight="1" x14ac:dyDescent="0.25">
      <c r="Q102" s="2"/>
      <c r="R102" s="2"/>
      <c r="S102" s="2"/>
      <c r="T102" s="2"/>
      <c r="U102" s="2"/>
    </row>
    <row r="103" spans="11:21" ht="15" customHeight="1" x14ac:dyDescent="0.25"/>
    <row r="104" spans="11:21" ht="15" customHeight="1" x14ac:dyDescent="0.25"/>
    <row r="105" spans="11:21" ht="15" customHeight="1" x14ac:dyDescent="0.25"/>
    <row r="106" spans="11:21" ht="15" customHeight="1" x14ac:dyDescent="0.25"/>
    <row r="107" spans="11:21" ht="15" customHeight="1" x14ac:dyDescent="0.25"/>
    <row r="108" spans="11:21" ht="15" customHeight="1" x14ac:dyDescent="0.25"/>
    <row r="109" spans="11:21" ht="15" customHeight="1" x14ac:dyDescent="0.25"/>
    <row r="110" spans="11:21" ht="15" customHeight="1" x14ac:dyDescent="0.25"/>
    <row r="111" spans="11:21" ht="15" customHeight="1" x14ac:dyDescent="0.25"/>
    <row r="112" spans="11:21" ht="15" customHeight="1" x14ac:dyDescent="0.25"/>
    <row r="113" spans="1:21" ht="15" customHeight="1" x14ac:dyDescent="0.25"/>
    <row r="114" spans="1:21" ht="15" customHeight="1" x14ac:dyDescent="0.25"/>
    <row r="115" spans="1:21" ht="15" customHeight="1" x14ac:dyDescent="0.25"/>
    <row r="116" spans="1:21" ht="15" customHeight="1" x14ac:dyDescent="0.25"/>
    <row r="117" spans="1:21" ht="15" customHeight="1" x14ac:dyDescent="0.25"/>
    <row r="118" spans="1:21" ht="15" customHeight="1" x14ac:dyDescent="0.25">
      <c r="P118" s="2"/>
    </row>
    <row r="119" spans="1:21" s="2" customFormat="1" ht="15" customHeight="1" x14ac:dyDescent="0.25">
      <c r="A119" s="1"/>
      <c r="B119" s="55"/>
      <c r="C119" s="55"/>
      <c r="D119" s="55"/>
      <c r="E119" s="7"/>
      <c r="F119" s="7"/>
      <c r="G119" s="55"/>
      <c r="H119" s="118"/>
      <c r="I119" s="55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5" customHeight="1" x14ac:dyDescent="0.25"/>
    <row r="121" spans="1:21" ht="15" customHeight="1" x14ac:dyDescent="0.25"/>
    <row r="122" spans="1:21" ht="15" customHeight="1" x14ac:dyDescent="0.25"/>
    <row r="123" spans="1:21" ht="15" customHeight="1" x14ac:dyDescent="0.25"/>
    <row r="124" spans="1:21" ht="15" customHeight="1" x14ac:dyDescent="0.25">
      <c r="K124" s="2"/>
      <c r="L124" s="2"/>
      <c r="M124" s="2"/>
      <c r="N124" s="2"/>
      <c r="O124" s="2"/>
    </row>
    <row r="125" spans="1:21" ht="15" customHeight="1" x14ac:dyDescent="0.25"/>
    <row r="126" spans="1:21" ht="15" customHeight="1" x14ac:dyDescent="0.25"/>
    <row r="127" spans="1:21" ht="15" customHeight="1" x14ac:dyDescent="0.25"/>
    <row r="128" spans="1:21" ht="15" customHeight="1" x14ac:dyDescent="0.25"/>
    <row r="129" spans="11:21" ht="15" customHeight="1" x14ac:dyDescent="0.25"/>
    <row r="130" spans="11:21" ht="15" customHeight="1" x14ac:dyDescent="0.25"/>
    <row r="131" spans="11:21" ht="15" customHeight="1" x14ac:dyDescent="0.25"/>
    <row r="132" spans="11:21" ht="15" customHeight="1" x14ac:dyDescent="0.25"/>
    <row r="133" spans="11:21" ht="15" customHeight="1" x14ac:dyDescent="0.25">
      <c r="Q133" s="2"/>
      <c r="R133" s="2"/>
      <c r="S133" s="2"/>
      <c r="T133" s="2"/>
      <c r="U133" s="2"/>
    </row>
    <row r="134" spans="11:21" ht="15" customHeight="1" x14ac:dyDescent="0.25"/>
    <row r="135" spans="11:21" ht="15" customHeight="1" x14ac:dyDescent="0.25"/>
    <row r="136" spans="11:21" ht="15" customHeight="1" x14ac:dyDescent="0.25"/>
    <row r="137" spans="11:21" ht="15" customHeight="1" x14ac:dyDescent="0.25"/>
    <row r="138" spans="11:21" ht="15" customHeight="1" x14ac:dyDescent="0.25"/>
    <row r="139" spans="11:21" ht="15" customHeight="1" x14ac:dyDescent="0.25"/>
    <row r="140" spans="11:21" ht="15" customHeight="1" x14ac:dyDescent="0.25"/>
    <row r="141" spans="11:21" ht="15" customHeight="1" x14ac:dyDescent="0.25"/>
    <row r="142" spans="11:21" ht="15" customHeight="1" x14ac:dyDescent="0.25">
      <c r="K142" s="2"/>
      <c r="L142" s="2"/>
      <c r="M142" s="2"/>
      <c r="N142" s="2"/>
      <c r="O142" s="2"/>
    </row>
    <row r="143" spans="11:21" ht="15" customHeight="1" x14ac:dyDescent="0.25"/>
    <row r="144" spans="11:21" ht="15" customHeight="1" x14ac:dyDescent="0.25"/>
    <row r="145" spans="1:16" ht="15" customHeight="1" x14ac:dyDescent="0.25"/>
    <row r="146" spans="1:16" ht="15" customHeight="1" x14ac:dyDescent="0.25"/>
    <row r="147" spans="1:16" ht="15" customHeight="1" x14ac:dyDescent="0.25"/>
    <row r="148" spans="1:16" ht="15" customHeight="1" x14ac:dyDescent="0.25"/>
    <row r="149" spans="1:16" ht="15" customHeight="1" x14ac:dyDescent="0.25">
      <c r="P149" s="2"/>
    </row>
    <row r="150" spans="1:16" s="2" customFormat="1" ht="15" customHeight="1" x14ac:dyDescent="0.25">
      <c r="A150" s="1"/>
      <c r="B150" s="55"/>
      <c r="C150" s="55"/>
      <c r="D150" s="55"/>
      <c r="E150" s="7"/>
      <c r="F150" s="7"/>
      <c r="G150" s="55"/>
      <c r="H150" s="118"/>
      <c r="I150" s="55"/>
      <c r="K150" s="1"/>
      <c r="L150" s="1"/>
      <c r="M150" s="1"/>
      <c r="N150" s="1"/>
      <c r="O150" s="1"/>
      <c r="P150" s="1"/>
    </row>
    <row r="151" spans="1:16" ht="15" customHeight="1" x14ac:dyDescent="0.25"/>
    <row r="152" spans="1:16" ht="15" customHeight="1" x14ac:dyDescent="0.25"/>
    <row r="153" spans="1:16" ht="15" customHeight="1" x14ac:dyDescent="0.25"/>
    <row r="154" spans="1:16" ht="15" customHeight="1" x14ac:dyDescent="0.25"/>
    <row r="155" spans="1:16" ht="15" customHeight="1" x14ac:dyDescent="0.25"/>
    <row r="156" spans="1:16" ht="15" customHeight="1" x14ac:dyDescent="0.25"/>
    <row r="157" spans="1:16" ht="15" customHeight="1" x14ac:dyDescent="0.25"/>
    <row r="158" spans="1:16" ht="15" customHeight="1" x14ac:dyDescent="0.25"/>
    <row r="159" spans="1:16" ht="15" customHeight="1" x14ac:dyDescent="0.25">
      <c r="K159" s="2"/>
      <c r="L159" s="2"/>
      <c r="M159" s="2"/>
      <c r="N159" s="2"/>
      <c r="O159" s="2"/>
    </row>
    <row r="160" spans="1:16" ht="15" customHeight="1" x14ac:dyDescent="0.25"/>
    <row r="161" spans="1:16" ht="15" customHeight="1" x14ac:dyDescent="0.25"/>
    <row r="162" spans="1:16" ht="15" customHeight="1" x14ac:dyDescent="0.25"/>
    <row r="163" spans="1:16" ht="15" customHeight="1" x14ac:dyDescent="0.25"/>
    <row r="164" spans="1:16" ht="15" customHeight="1" x14ac:dyDescent="0.25"/>
    <row r="165" spans="1:16" ht="15" customHeight="1" x14ac:dyDescent="0.25"/>
    <row r="166" spans="1:16" ht="15" customHeight="1" x14ac:dyDescent="0.25">
      <c r="P166" s="2"/>
    </row>
    <row r="167" spans="1:16" s="2" customFormat="1" ht="15" customHeight="1" x14ac:dyDescent="0.25">
      <c r="A167" s="1"/>
      <c r="B167" s="55"/>
      <c r="C167" s="55"/>
      <c r="D167" s="55"/>
      <c r="E167" s="7"/>
      <c r="F167" s="7"/>
      <c r="G167" s="55"/>
      <c r="H167" s="118"/>
      <c r="I167" s="55"/>
      <c r="K167" s="1"/>
      <c r="L167" s="1"/>
      <c r="M167" s="1"/>
      <c r="N167" s="1"/>
      <c r="O167" s="1"/>
      <c r="P167" s="1"/>
    </row>
    <row r="168" spans="1:16" ht="15" customHeight="1" x14ac:dyDescent="0.25"/>
    <row r="169" spans="1:16" ht="15" customHeight="1" x14ac:dyDescent="0.25"/>
    <row r="170" spans="1:16" ht="15" customHeight="1" x14ac:dyDescent="0.25"/>
    <row r="171" spans="1:16" ht="15" customHeight="1" x14ac:dyDescent="0.25"/>
    <row r="172" spans="1:16" ht="15" customHeight="1" x14ac:dyDescent="0.25"/>
    <row r="173" spans="1:16" ht="15" customHeight="1" x14ac:dyDescent="0.25"/>
    <row r="174" spans="1:16" ht="15" customHeight="1" x14ac:dyDescent="0.25"/>
    <row r="175" spans="1:16" ht="15" customHeight="1" x14ac:dyDescent="0.25"/>
    <row r="176" spans="1:16" ht="15" customHeight="1" x14ac:dyDescent="0.25"/>
    <row r="177" spans="1:21" ht="15" customHeight="1" x14ac:dyDescent="0.25"/>
    <row r="178" spans="1:21" ht="15" customHeight="1" x14ac:dyDescent="0.25"/>
    <row r="179" spans="1:21" ht="15" customHeight="1" x14ac:dyDescent="0.25"/>
    <row r="180" spans="1:21" ht="15" customHeight="1" x14ac:dyDescent="0.25"/>
    <row r="181" spans="1:21" ht="15" customHeight="1" x14ac:dyDescent="0.25"/>
    <row r="182" spans="1:21" ht="15" customHeight="1" x14ac:dyDescent="0.25"/>
    <row r="183" spans="1:21" ht="15" customHeight="1" x14ac:dyDescent="0.25">
      <c r="P183" s="2"/>
    </row>
    <row r="184" spans="1:21" s="2" customFormat="1" ht="15" customHeight="1" x14ac:dyDescent="0.25">
      <c r="A184" s="1"/>
      <c r="B184" s="55"/>
      <c r="C184" s="55"/>
      <c r="D184" s="55"/>
      <c r="E184" s="7"/>
      <c r="F184" s="7"/>
      <c r="G184" s="55"/>
      <c r="H184" s="118"/>
      <c r="I184" s="55"/>
      <c r="P184" s="1"/>
      <c r="Q184" s="1"/>
      <c r="R184" s="1"/>
      <c r="S184" s="1"/>
      <c r="T184" s="1"/>
      <c r="U184" s="1"/>
    </row>
    <row r="185" spans="1:21" ht="15" customHeight="1" x14ac:dyDescent="0.25"/>
    <row r="186" spans="1:21" ht="15" customHeight="1" x14ac:dyDescent="0.25"/>
    <row r="187" spans="1:21" ht="15" customHeight="1" x14ac:dyDescent="0.25"/>
    <row r="188" spans="1:21" ht="15" customHeight="1" x14ac:dyDescent="0.25"/>
    <row r="189" spans="1:21" ht="15" customHeight="1" x14ac:dyDescent="0.25"/>
    <row r="190" spans="1:21" ht="15" customHeight="1" x14ac:dyDescent="0.25"/>
    <row r="191" spans="1:21" ht="15" customHeight="1" x14ac:dyDescent="0.25"/>
    <row r="192" spans="1:21" ht="15" customHeight="1" x14ac:dyDescent="0.25"/>
    <row r="193" spans="17:21" ht="15" customHeight="1" x14ac:dyDescent="0.25"/>
    <row r="194" spans="17:21" ht="15" customHeight="1" x14ac:dyDescent="0.25">
      <c r="Q194" s="2"/>
      <c r="R194" s="2"/>
      <c r="S194" s="2"/>
      <c r="T194" s="2"/>
      <c r="U194" s="2"/>
    </row>
    <row r="195" spans="17:21" ht="15" customHeight="1" x14ac:dyDescent="0.25"/>
    <row r="196" spans="17:21" ht="15" customHeight="1" x14ac:dyDescent="0.25"/>
    <row r="197" spans="17:21" ht="15" customHeight="1" x14ac:dyDescent="0.25"/>
    <row r="198" spans="17:21" ht="15" customHeight="1" x14ac:dyDescent="0.25"/>
    <row r="199" spans="17:21" ht="15" customHeight="1" x14ac:dyDescent="0.25"/>
    <row r="200" spans="17:21" ht="15" customHeight="1" x14ac:dyDescent="0.25"/>
    <row r="201" spans="17:21" ht="15" customHeight="1" x14ac:dyDescent="0.25"/>
    <row r="202" spans="17:21" ht="15" customHeight="1" x14ac:dyDescent="0.25"/>
    <row r="203" spans="17:21" ht="15" customHeight="1" x14ac:dyDescent="0.25"/>
    <row r="204" spans="17:21" ht="15" customHeight="1" x14ac:dyDescent="0.25"/>
    <row r="205" spans="17:21" ht="15" customHeight="1" x14ac:dyDescent="0.25"/>
    <row r="206" spans="17:21" ht="15" customHeight="1" x14ac:dyDescent="0.25"/>
    <row r="207" spans="17:21" ht="15" customHeight="1" x14ac:dyDescent="0.25"/>
    <row r="208" spans="17:21" ht="15" customHeight="1" x14ac:dyDescent="0.25"/>
    <row r="209" spans="1:21" ht="15" customHeight="1" x14ac:dyDescent="0.25"/>
    <row r="210" spans="1:21" ht="15" customHeight="1" x14ac:dyDescent="0.25">
      <c r="P210" s="2"/>
    </row>
    <row r="211" spans="1:21" s="2" customFormat="1" ht="15" customHeight="1" x14ac:dyDescent="0.25">
      <c r="A211" s="1"/>
      <c r="B211" s="55"/>
      <c r="C211" s="55"/>
      <c r="D211" s="55"/>
      <c r="E211" s="7"/>
      <c r="F211" s="7"/>
      <c r="G211" s="55"/>
      <c r="H211" s="118"/>
      <c r="I211" s="55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5" customHeight="1" x14ac:dyDescent="0.25">
      <c r="Q212" s="2"/>
      <c r="R212" s="2"/>
      <c r="S212" s="2"/>
      <c r="T212" s="2"/>
      <c r="U212" s="2"/>
    </row>
    <row r="213" spans="1:21" ht="15" customHeight="1" x14ac:dyDescent="0.25">
      <c r="K213" s="2"/>
      <c r="L213" s="2"/>
      <c r="M213" s="2"/>
      <c r="N213" s="2"/>
      <c r="O213" s="2"/>
    </row>
    <row r="214" spans="1:21" ht="15" customHeight="1" x14ac:dyDescent="0.25"/>
    <row r="215" spans="1:21" ht="15" customHeight="1" x14ac:dyDescent="0.25"/>
    <row r="216" spans="1:21" ht="15" customHeight="1" x14ac:dyDescent="0.25"/>
    <row r="217" spans="1:21" ht="15" customHeight="1" x14ac:dyDescent="0.25"/>
    <row r="218" spans="1:21" ht="15" customHeight="1" x14ac:dyDescent="0.25"/>
    <row r="219" spans="1:21" ht="15" customHeight="1" x14ac:dyDescent="0.25"/>
    <row r="220" spans="1:21" ht="15" customHeight="1" x14ac:dyDescent="0.25"/>
    <row r="221" spans="1:21" ht="15" customHeight="1" x14ac:dyDescent="0.25"/>
    <row r="222" spans="1:21" ht="15" customHeight="1" x14ac:dyDescent="0.25"/>
    <row r="223" spans="1:21" ht="15" customHeight="1" x14ac:dyDescent="0.25"/>
    <row r="224" spans="1:21" ht="15" customHeight="1" x14ac:dyDescent="0.25"/>
    <row r="225" spans="1:16" ht="15" customHeight="1" x14ac:dyDescent="0.25"/>
    <row r="226" spans="1:16" ht="15" customHeight="1" x14ac:dyDescent="0.25"/>
    <row r="227" spans="1:16" ht="15" customHeight="1" x14ac:dyDescent="0.25"/>
    <row r="228" spans="1:16" ht="15" customHeight="1" x14ac:dyDescent="0.25">
      <c r="P228" s="2"/>
    </row>
    <row r="229" spans="1:16" s="2" customFormat="1" ht="15" customHeight="1" x14ac:dyDescent="0.25">
      <c r="A229" s="1"/>
      <c r="B229" s="55"/>
      <c r="C229" s="55"/>
      <c r="D229" s="55"/>
      <c r="E229" s="7"/>
      <c r="F229" s="7"/>
      <c r="G229" s="55"/>
      <c r="H229" s="118"/>
      <c r="I229" s="55"/>
      <c r="K229" s="1"/>
      <c r="L229" s="1"/>
      <c r="M229" s="1"/>
      <c r="N229" s="1"/>
      <c r="O229" s="1"/>
      <c r="P229" s="1"/>
    </row>
    <row r="230" spans="1:16" ht="15" customHeight="1" x14ac:dyDescent="0.25"/>
    <row r="231" spans="1:16" ht="15" customHeight="1" x14ac:dyDescent="0.25"/>
    <row r="232" spans="1:16" ht="15" customHeight="1" x14ac:dyDescent="0.25"/>
    <row r="233" spans="1:16" ht="15" customHeight="1" x14ac:dyDescent="0.25"/>
    <row r="234" spans="1:16" ht="15" customHeight="1" x14ac:dyDescent="0.25"/>
    <row r="235" spans="1:16" ht="15" customHeight="1" x14ac:dyDescent="0.25"/>
    <row r="236" spans="1:16" ht="15" customHeight="1" x14ac:dyDescent="0.25">
      <c r="K236" s="2"/>
      <c r="L236" s="2"/>
      <c r="M236" s="2"/>
      <c r="N236" s="2"/>
      <c r="O236" s="2"/>
    </row>
    <row r="237" spans="1:16" ht="15" customHeight="1" x14ac:dyDescent="0.25"/>
    <row r="238" spans="1:16" ht="15" customHeight="1" x14ac:dyDescent="0.25"/>
    <row r="239" spans="1:16" ht="15" customHeight="1" x14ac:dyDescent="0.25"/>
    <row r="240" spans="1:16" ht="15" customHeight="1" x14ac:dyDescent="0.25"/>
    <row r="241" spans="1:21" ht="15" customHeight="1" x14ac:dyDescent="0.25"/>
    <row r="242" spans="1:21" ht="15" customHeight="1" x14ac:dyDescent="0.25"/>
    <row r="243" spans="1:21" ht="15" customHeight="1" x14ac:dyDescent="0.25"/>
    <row r="244" spans="1:21" ht="15" customHeight="1" x14ac:dyDescent="0.25"/>
    <row r="245" spans="1:21" ht="15" customHeight="1" x14ac:dyDescent="0.25">
      <c r="P245" s="2"/>
    </row>
    <row r="246" spans="1:21" s="2" customFormat="1" ht="15" customHeight="1" x14ac:dyDescent="0.25">
      <c r="A246" s="1"/>
      <c r="B246" s="55"/>
      <c r="C246" s="55"/>
      <c r="D246" s="55"/>
      <c r="E246" s="7"/>
      <c r="F246" s="7"/>
      <c r="G246" s="55"/>
      <c r="H246" s="118"/>
      <c r="I246" s="55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</row>
    <row r="247" spans="1:21" ht="15" customHeight="1" x14ac:dyDescent="0.25"/>
    <row r="248" spans="1:21" ht="15" customHeight="1" x14ac:dyDescent="0.25"/>
    <row r="249" spans="1:21" ht="15" customHeight="1" x14ac:dyDescent="0.25"/>
    <row r="250" spans="1:21" ht="15" customHeight="1" x14ac:dyDescent="0.25"/>
    <row r="251" spans="1:21" ht="15" customHeight="1" x14ac:dyDescent="0.25"/>
    <row r="252" spans="1:21" ht="15" customHeight="1" x14ac:dyDescent="0.25"/>
    <row r="253" spans="1:21" ht="15" customHeight="1" x14ac:dyDescent="0.25"/>
    <row r="254" spans="1:21" ht="15" customHeight="1" x14ac:dyDescent="0.25">
      <c r="Q254" s="2"/>
      <c r="R254" s="2"/>
      <c r="S254" s="2"/>
      <c r="T254" s="2"/>
      <c r="U254" s="2"/>
    </row>
    <row r="255" spans="1:21" ht="15" customHeight="1" x14ac:dyDescent="0.25"/>
    <row r="256" spans="1:21" ht="15" customHeight="1" x14ac:dyDescent="0.25"/>
    <row r="257" spans="1:21" ht="15" customHeight="1" x14ac:dyDescent="0.25"/>
    <row r="258" spans="1:21" ht="15" customHeight="1" x14ac:dyDescent="0.25"/>
    <row r="259" spans="1:21" ht="15" customHeight="1" x14ac:dyDescent="0.25"/>
    <row r="260" spans="1:21" ht="15" customHeight="1" x14ac:dyDescent="0.25"/>
    <row r="261" spans="1:21" ht="15" customHeight="1" x14ac:dyDescent="0.25"/>
    <row r="262" spans="1:21" ht="15" customHeight="1" x14ac:dyDescent="0.25">
      <c r="K262" s="2"/>
      <c r="L262" s="2"/>
      <c r="M262" s="2"/>
      <c r="N262" s="2"/>
      <c r="O262" s="2"/>
    </row>
    <row r="263" spans="1:21" ht="15" customHeight="1" x14ac:dyDescent="0.25"/>
    <row r="264" spans="1:21" ht="15" customHeight="1" x14ac:dyDescent="0.25"/>
    <row r="265" spans="1:21" ht="15" customHeight="1" x14ac:dyDescent="0.25"/>
    <row r="266" spans="1:21" ht="15" customHeight="1" x14ac:dyDescent="0.25"/>
    <row r="267" spans="1:21" ht="15" customHeight="1" x14ac:dyDescent="0.25"/>
    <row r="268" spans="1:21" ht="15" customHeight="1" x14ac:dyDescent="0.25"/>
    <row r="269" spans="1:21" ht="15" customHeight="1" x14ac:dyDescent="0.25"/>
    <row r="270" spans="1:21" ht="15" customHeight="1" x14ac:dyDescent="0.25">
      <c r="P270" s="2"/>
    </row>
    <row r="271" spans="1:21" s="2" customFormat="1" ht="15" customHeight="1" x14ac:dyDescent="0.25">
      <c r="A271" s="1"/>
      <c r="B271" s="55"/>
      <c r="C271" s="55"/>
      <c r="D271" s="55"/>
      <c r="E271" s="7"/>
      <c r="F271" s="7"/>
      <c r="G271" s="55"/>
      <c r="H271" s="118"/>
      <c r="I271" s="55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</row>
    <row r="272" spans="1:21" ht="15" customHeight="1" x14ac:dyDescent="0.25"/>
    <row r="273" spans="17:21" ht="15" customHeight="1" x14ac:dyDescent="0.25"/>
    <row r="274" spans="17:21" ht="15" customHeight="1" x14ac:dyDescent="0.25"/>
    <row r="275" spans="17:21" ht="15" customHeight="1" x14ac:dyDescent="0.25"/>
    <row r="276" spans="17:21" ht="15" customHeight="1" x14ac:dyDescent="0.25"/>
    <row r="277" spans="17:21" ht="15" customHeight="1" x14ac:dyDescent="0.25"/>
    <row r="278" spans="17:21" ht="15" customHeight="1" x14ac:dyDescent="0.25"/>
    <row r="279" spans="17:21" ht="15" customHeight="1" x14ac:dyDescent="0.25"/>
    <row r="280" spans="17:21" ht="15" customHeight="1" x14ac:dyDescent="0.25"/>
    <row r="281" spans="17:21" ht="15" customHeight="1" x14ac:dyDescent="0.25"/>
    <row r="282" spans="17:21" ht="15" customHeight="1" x14ac:dyDescent="0.25"/>
    <row r="283" spans="17:21" ht="15" customHeight="1" x14ac:dyDescent="0.25">
      <c r="Q283" s="2"/>
      <c r="R283" s="2"/>
      <c r="S283" s="2"/>
      <c r="T283" s="2"/>
      <c r="U283" s="2"/>
    </row>
    <row r="284" spans="17:21" ht="15" customHeight="1" x14ac:dyDescent="0.25"/>
    <row r="285" spans="17:21" ht="15" customHeight="1" x14ac:dyDescent="0.25"/>
    <row r="286" spans="17:21" ht="15" customHeight="1" x14ac:dyDescent="0.25"/>
    <row r="287" spans="17:21" ht="15" customHeight="1" x14ac:dyDescent="0.25"/>
    <row r="288" spans="17:21" ht="15" customHeight="1" x14ac:dyDescent="0.25"/>
    <row r="289" spans="1:21" ht="15" customHeight="1" x14ac:dyDescent="0.25"/>
    <row r="290" spans="1:21" ht="15" customHeight="1" x14ac:dyDescent="0.25">
      <c r="K290" s="2"/>
      <c r="L290" s="2"/>
      <c r="M290" s="2"/>
      <c r="N290" s="2"/>
      <c r="O290" s="2"/>
    </row>
    <row r="291" spans="1:21" ht="15" customHeight="1" x14ac:dyDescent="0.25"/>
    <row r="292" spans="1:21" ht="15" customHeight="1" x14ac:dyDescent="0.25"/>
    <row r="293" spans="1:21" ht="15" customHeight="1" x14ac:dyDescent="0.25"/>
    <row r="294" spans="1:21" ht="15" customHeight="1" x14ac:dyDescent="0.25"/>
    <row r="295" spans="1:21" ht="15" customHeight="1" x14ac:dyDescent="0.25"/>
    <row r="296" spans="1:21" ht="15" customHeight="1" x14ac:dyDescent="0.25"/>
    <row r="297" spans="1:21" ht="15" customHeight="1" x14ac:dyDescent="0.25"/>
    <row r="298" spans="1:21" ht="15" customHeight="1" x14ac:dyDescent="0.25"/>
    <row r="299" spans="1:21" ht="15" customHeight="1" x14ac:dyDescent="0.25">
      <c r="P299" s="2"/>
    </row>
    <row r="300" spans="1:21" s="2" customFormat="1" ht="15" customHeight="1" x14ac:dyDescent="0.25">
      <c r="A300" s="1"/>
      <c r="B300" s="55"/>
      <c r="C300" s="55"/>
      <c r="D300" s="55"/>
      <c r="E300" s="7"/>
      <c r="F300" s="7"/>
      <c r="G300" s="55"/>
      <c r="H300" s="118"/>
      <c r="I300" s="55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</row>
    <row r="301" spans="1:21" ht="15" customHeight="1" x14ac:dyDescent="0.25"/>
    <row r="302" spans="1:21" ht="15" customHeight="1" x14ac:dyDescent="0.25"/>
    <row r="303" spans="1:21" ht="15" customHeight="1" x14ac:dyDescent="0.25"/>
    <row r="304" spans="1:21" ht="15" customHeight="1" x14ac:dyDescent="0.25"/>
    <row r="305" spans="11:21" ht="15" customHeight="1" x14ac:dyDescent="0.25"/>
    <row r="306" spans="11:21" ht="15" customHeight="1" x14ac:dyDescent="0.25">
      <c r="Q306" s="2"/>
      <c r="R306" s="2"/>
      <c r="S306" s="2"/>
      <c r="T306" s="2"/>
      <c r="U306" s="2"/>
    </row>
    <row r="307" spans="11:21" ht="15" customHeight="1" x14ac:dyDescent="0.25"/>
    <row r="308" spans="11:21" ht="15" customHeight="1" x14ac:dyDescent="0.25"/>
    <row r="309" spans="11:21" ht="15" customHeight="1" x14ac:dyDescent="0.25"/>
    <row r="310" spans="11:21" ht="15" customHeight="1" x14ac:dyDescent="0.25"/>
    <row r="311" spans="11:21" ht="15" customHeight="1" x14ac:dyDescent="0.25"/>
    <row r="312" spans="11:21" ht="15" customHeight="1" x14ac:dyDescent="0.25">
      <c r="K312" s="2"/>
      <c r="L312" s="2"/>
      <c r="M312" s="2"/>
      <c r="N312" s="2"/>
      <c r="O312" s="2"/>
    </row>
    <row r="313" spans="11:21" ht="15" customHeight="1" x14ac:dyDescent="0.25"/>
    <row r="314" spans="11:21" ht="15" customHeight="1" x14ac:dyDescent="0.25"/>
    <row r="315" spans="11:21" ht="15" customHeight="1" x14ac:dyDescent="0.25"/>
    <row r="316" spans="11:21" ht="15" customHeight="1" x14ac:dyDescent="0.25"/>
    <row r="317" spans="11:21" ht="15" customHeight="1" x14ac:dyDescent="0.25"/>
    <row r="318" spans="11:21" ht="15" customHeight="1" x14ac:dyDescent="0.25"/>
    <row r="319" spans="11:21" ht="15" customHeight="1" x14ac:dyDescent="0.25"/>
    <row r="320" spans="11:21" ht="15" customHeight="1" x14ac:dyDescent="0.25"/>
    <row r="321" spans="1:21" ht="15" customHeight="1" x14ac:dyDescent="0.25"/>
    <row r="322" spans="1:21" ht="15" customHeight="1" x14ac:dyDescent="0.25">
      <c r="P322" s="2"/>
    </row>
    <row r="323" spans="1:21" s="2" customFormat="1" ht="15" customHeight="1" x14ac:dyDescent="0.25">
      <c r="A323" s="1"/>
      <c r="B323" s="55"/>
      <c r="C323" s="55"/>
      <c r="D323" s="55"/>
      <c r="E323" s="7"/>
      <c r="F323" s="7"/>
      <c r="G323" s="55"/>
      <c r="H323" s="118"/>
      <c r="I323" s="55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</row>
    <row r="324" spans="1:21" ht="15" customHeight="1" x14ac:dyDescent="0.25"/>
    <row r="325" spans="1:21" ht="15" customHeight="1" x14ac:dyDescent="0.25"/>
    <row r="326" spans="1:21" ht="15" customHeight="1" x14ac:dyDescent="0.25"/>
    <row r="327" spans="1:21" ht="15" customHeight="1" x14ac:dyDescent="0.25"/>
    <row r="328" spans="1:21" ht="15" customHeight="1" x14ac:dyDescent="0.25"/>
    <row r="329" spans="1:21" ht="15" customHeight="1" x14ac:dyDescent="0.25">
      <c r="K329" s="2"/>
      <c r="L329" s="2"/>
      <c r="M329" s="2"/>
      <c r="N329" s="2"/>
      <c r="O329" s="2"/>
    </row>
    <row r="330" spans="1:21" ht="15" customHeight="1" x14ac:dyDescent="0.25"/>
    <row r="331" spans="1:21" ht="15" customHeight="1" x14ac:dyDescent="0.25"/>
    <row r="332" spans="1:21" ht="15" customHeight="1" x14ac:dyDescent="0.25">
      <c r="Q332" s="2"/>
      <c r="R332" s="2"/>
      <c r="S332" s="2"/>
      <c r="T332" s="2"/>
      <c r="U332" s="2"/>
    </row>
    <row r="333" spans="1:21" ht="15" customHeight="1" x14ac:dyDescent="0.25">
      <c r="K333" s="2"/>
      <c r="L333" s="2"/>
      <c r="M333" s="2"/>
      <c r="N333" s="2"/>
      <c r="O333" s="2"/>
    </row>
    <row r="334" spans="1:21" ht="15" customHeight="1" x14ac:dyDescent="0.25"/>
    <row r="335" spans="1:21" ht="15" customHeight="1" x14ac:dyDescent="0.25"/>
    <row r="336" spans="1:21" ht="15" customHeight="1" x14ac:dyDescent="0.25"/>
    <row r="337" spans="1:21" ht="15" customHeight="1" x14ac:dyDescent="0.25"/>
    <row r="338" spans="1:21" ht="15" customHeight="1" x14ac:dyDescent="0.25">
      <c r="K338" s="2"/>
      <c r="L338" s="2"/>
      <c r="M338" s="2"/>
      <c r="N338" s="2"/>
      <c r="O338" s="2"/>
    </row>
    <row r="339" spans="1:21" ht="15" customHeight="1" x14ac:dyDescent="0.25"/>
    <row r="340" spans="1:21" ht="15" customHeight="1" x14ac:dyDescent="0.25"/>
    <row r="341" spans="1:21" ht="15" customHeight="1" x14ac:dyDescent="0.25"/>
    <row r="342" spans="1:21" ht="15" customHeight="1" x14ac:dyDescent="0.25"/>
    <row r="343" spans="1:21" ht="15" customHeight="1" x14ac:dyDescent="0.25"/>
    <row r="344" spans="1:21" ht="15" customHeight="1" x14ac:dyDescent="0.25"/>
    <row r="345" spans="1:21" ht="15" customHeight="1" x14ac:dyDescent="0.25"/>
    <row r="346" spans="1:21" ht="15" customHeight="1" x14ac:dyDescent="0.25"/>
    <row r="347" spans="1:21" ht="15" customHeight="1" x14ac:dyDescent="0.25"/>
    <row r="348" spans="1:21" ht="15" customHeight="1" x14ac:dyDescent="0.25">
      <c r="P348" s="2"/>
    </row>
    <row r="349" spans="1:21" s="2" customFormat="1" ht="15" customHeight="1" x14ac:dyDescent="0.25">
      <c r="A349" s="1"/>
      <c r="B349" s="55"/>
      <c r="C349" s="55"/>
      <c r="D349" s="55"/>
      <c r="E349" s="7"/>
      <c r="F349" s="7"/>
      <c r="G349" s="55"/>
      <c r="H349" s="118"/>
      <c r="I349" s="55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</row>
    <row r="350" spans="1:21" ht="15" customHeight="1" x14ac:dyDescent="0.25"/>
    <row r="351" spans="1:21" ht="15" customHeight="1" x14ac:dyDescent="0.25"/>
    <row r="352" spans="1:21" ht="15" customHeight="1" x14ac:dyDescent="0.25"/>
    <row r="353" spans="17:21" ht="15" customHeight="1" x14ac:dyDescent="0.25"/>
    <row r="354" spans="17:21" ht="15" customHeight="1" x14ac:dyDescent="0.25"/>
    <row r="355" spans="17:21" ht="15" customHeight="1" x14ac:dyDescent="0.25"/>
    <row r="356" spans="17:21" ht="15" customHeight="1" x14ac:dyDescent="0.25"/>
    <row r="357" spans="17:21" ht="15" customHeight="1" x14ac:dyDescent="0.25"/>
    <row r="358" spans="17:21" ht="15" customHeight="1" x14ac:dyDescent="0.25"/>
    <row r="359" spans="17:21" ht="15" customHeight="1" x14ac:dyDescent="0.25"/>
    <row r="360" spans="17:21" ht="15" customHeight="1" x14ac:dyDescent="0.25">
      <c r="Q360" s="2"/>
      <c r="R360" s="2"/>
      <c r="S360" s="2"/>
      <c r="T360" s="2"/>
      <c r="U360" s="2"/>
    </row>
    <row r="361" spans="17:21" ht="15" customHeight="1" x14ac:dyDescent="0.25"/>
    <row r="362" spans="17:21" ht="15" customHeight="1" x14ac:dyDescent="0.25"/>
    <row r="363" spans="17:21" ht="15" customHeight="1" x14ac:dyDescent="0.25"/>
    <row r="364" spans="17:21" ht="15" customHeight="1" x14ac:dyDescent="0.25"/>
    <row r="365" spans="17:21" ht="15" customHeight="1" x14ac:dyDescent="0.25"/>
    <row r="366" spans="17:21" ht="15" customHeight="1" x14ac:dyDescent="0.25"/>
    <row r="367" spans="17:21" ht="15" customHeight="1" x14ac:dyDescent="0.25"/>
    <row r="368" spans="17:21" ht="15" customHeight="1" x14ac:dyDescent="0.25"/>
    <row r="369" spans="1:21" ht="15" customHeight="1" x14ac:dyDescent="0.25"/>
    <row r="370" spans="1:21" ht="15" customHeight="1" x14ac:dyDescent="0.25"/>
    <row r="371" spans="1:21" ht="15" customHeight="1" x14ac:dyDescent="0.25"/>
    <row r="372" spans="1:21" ht="15" customHeight="1" x14ac:dyDescent="0.25"/>
    <row r="373" spans="1:21" ht="15" customHeight="1" x14ac:dyDescent="0.25"/>
    <row r="374" spans="1:21" ht="15" customHeight="1" x14ac:dyDescent="0.25"/>
    <row r="375" spans="1:21" ht="15" customHeight="1" x14ac:dyDescent="0.25"/>
    <row r="376" spans="1:21" ht="15" customHeight="1" x14ac:dyDescent="0.25">
      <c r="P376" s="2"/>
    </row>
    <row r="377" spans="1:21" s="2" customFormat="1" ht="15" customHeight="1" x14ac:dyDescent="0.25">
      <c r="A377" s="1"/>
      <c r="B377" s="55"/>
      <c r="C377" s="55"/>
      <c r="D377" s="55"/>
      <c r="E377" s="7"/>
      <c r="F377" s="7"/>
      <c r="G377" s="55"/>
      <c r="H377" s="118"/>
      <c r="I377" s="55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</row>
    <row r="378" spans="1:21" ht="15" customHeight="1" x14ac:dyDescent="0.25"/>
    <row r="379" spans="1:21" ht="15" customHeight="1" x14ac:dyDescent="0.25"/>
    <row r="380" spans="1:21" ht="15" customHeight="1" x14ac:dyDescent="0.25"/>
    <row r="381" spans="1:21" ht="15" customHeight="1" x14ac:dyDescent="0.25"/>
    <row r="382" spans="1:21" ht="15" customHeight="1" x14ac:dyDescent="0.25">
      <c r="Q382" s="2"/>
      <c r="R382" s="2"/>
      <c r="S382" s="2"/>
      <c r="T382" s="2"/>
      <c r="U382" s="2"/>
    </row>
    <row r="383" spans="1:21" ht="15" customHeight="1" x14ac:dyDescent="0.25"/>
    <row r="384" spans="1:21" ht="15" customHeight="1" x14ac:dyDescent="0.25"/>
    <row r="385" spans="1:16" ht="15" customHeight="1" x14ac:dyDescent="0.25"/>
    <row r="386" spans="1:16" ht="15" customHeight="1" x14ac:dyDescent="0.25"/>
    <row r="387" spans="1:16" ht="15" customHeight="1" x14ac:dyDescent="0.25"/>
    <row r="388" spans="1:16" ht="15" customHeight="1" x14ac:dyDescent="0.25"/>
    <row r="389" spans="1:16" ht="15" customHeight="1" x14ac:dyDescent="0.25"/>
    <row r="390" spans="1:16" ht="15" customHeight="1" x14ac:dyDescent="0.25"/>
    <row r="391" spans="1:16" ht="15" customHeight="1" x14ac:dyDescent="0.25"/>
    <row r="392" spans="1:16" ht="15" customHeight="1" x14ac:dyDescent="0.25"/>
    <row r="393" spans="1:16" ht="15" customHeight="1" x14ac:dyDescent="0.25"/>
    <row r="394" spans="1:16" ht="15" customHeight="1" x14ac:dyDescent="0.25"/>
    <row r="395" spans="1:16" ht="15" customHeight="1" x14ac:dyDescent="0.25"/>
    <row r="396" spans="1:16" ht="15" customHeight="1" x14ac:dyDescent="0.25"/>
    <row r="397" spans="1:16" ht="15" customHeight="1" x14ac:dyDescent="0.25"/>
    <row r="398" spans="1:16" ht="15" customHeight="1" x14ac:dyDescent="0.25">
      <c r="P398" s="2"/>
    </row>
    <row r="399" spans="1:16" s="2" customFormat="1" ht="15" customHeight="1" x14ac:dyDescent="0.25">
      <c r="A399" s="1"/>
      <c r="B399" s="55"/>
      <c r="C399" s="55"/>
      <c r="D399" s="55"/>
      <c r="E399" s="7"/>
      <c r="F399" s="7"/>
      <c r="G399" s="55"/>
      <c r="H399" s="118"/>
      <c r="I399" s="55"/>
      <c r="K399" s="1"/>
      <c r="L399" s="1"/>
      <c r="M399" s="1"/>
      <c r="N399" s="1"/>
      <c r="O399" s="1"/>
      <c r="P399" s="1"/>
    </row>
    <row r="400" spans="1:16" ht="15" customHeight="1" x14ac:dyDescent="0.25"/>
    <row r="401" spans="1:21" ht="15" customHeight="1" x14ac:dyDescent="0.25"/>
    <row r="402" spans="1:21" ht="15" customHeight="1" x14ac:dyDescent="0.25"/>
    <row r="403" spans="1:21" ht="15" customHeight="1" x14ac:dyDescent="0.25">
      <c r="Q403" s="2"/>
      <c r="R403" s="2"/>
      <c r="S403" s="2"/>
      <c r="T403" s="2"/>
      <c r="U403" s="2"/>
    </row>
    <row r="404" spans="1:21" ht="15" customHeight="1" x14ac:dyDescent="0.25"/>
    <row r="405" spans="1:21" ht="15" customHeight="1" x14ac:dyDescent="0.25"/>
    <row r="406" spans="1:21" ht="15" customHeight="1" x14ac:dyDescent="0.25"/>
    <row r="407" spans="1:21" ht="15" customHeight="1" x14ac:dyDescent="0.25"/>
    <row r="408" spans="1:21" ht="15" customHeight="1" x14ac:dyDescent="0.25">
      <c r="Q408" s="2"/>
      <c r="R408" s="2"/>
      <c r="S408" s="2"/>
      <c r="T408" s="2"/>
      <c r="U408" s="2"/>
    </row>
    <row r="409" spans="1:21" ht="15" customHeight="1" x14ac:dyDescent="0.25"/>
    <row r="410" spans="1:21" ht="15" customHeight="1" x14ac:dyDescent="0.25"/>
    <row r="411" spans="1:21" ht="15" customHeight="1" x14ac:dyDescent="0.25"/>
    <row r="412" spans="1:21" ht="15" customHeight="1" x14ac:dyDescent="0.25"/>
    <row r="413" spans="1:21" ht="15" customHeight="1" x14ac:dyDescent="0.25"/>
    <row r="414" spans="1:21" ht="15" customHeight="1" x14ac:dyDescent="0.25"/>
    <row r="415" spans="1:21" ht="15" customHeight="1" x14ac:dyDescent="0.25">
      <c r="P415" s="2"/>
    </row>
    <row r="416" spans="1:21" s="2" customFormat="1" ht="15" customHeight="1" x14ac:dyDescent="0.25">
      <c r="A416" s="1"/>
      <c r="B416" s="55"/>
      <c r="C416" s="55"/>
      <c r="D416" s="55"/>
      <c r="E416" s="7"/>
      <c r="F416" s="7"/>
      <c r="G416" s="55"/>
      <c r="H416" s="118"/>
      <c r="I416" s="55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</row>
    <row r="417" spans="1:21" ht="15" customHeight="1" x14ac:dyDescent="0.25"/>
    <row r="418" spans="1:21" ht="15" customHeight="1" x14ac:dyDescent="0.25"/>
    <row r="419" spans="1:21" ht="15" customHeight="1" x14ac:dyDescent="0.25">
      <c r="P419" s="2"/>
    </row>
    <row r="420" spans="1:21" s="2" customFormat="1" ht="15" customHeight="1" x14ac:dyDescent="0.25">
      <c r="A420" s="1"/>
      <c r="B420" s="55"/>
      <c r="C420" s="55"/>
      <c r="D420" s="55"/>
      <c r="E420" s="7"/>
      <c r="F420" s="7"/>
      <c r="G420" s="55"/>
      <c r="H420" s="118"/>
      <c r="I420" s="55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</row>
    <row r="421" spans="1:21" ht="15" customHeight="1" x14ac:dyDescent="0.25"/>
    <row r="422" spans="1:21" ht="15" customHeight="1" x14ac:dyDescent="0.25"/>
    <row r="423" spans="1:21" ht="15" customHeight="1" x14ac:dyDescent="0.25"/>
    <row r="424" spans="1:21" ht="15" customHeight="1" x14ac:dyDescent="0.25">
      <c r="P424" s="2"/>
    </row>
    <row r="425" spans="1:21" s="2" customFormat="1" ht="15" customHeight="1" x14ac:dyDescent="0.25">
      <c r="A425" s="1"/>
      <c r="B425" s="55"/>
      <c r="C425" s="55"/>
      <c r="D425" s="55"/>
      <c r="E425" s="7"/>
      <c r="F425" s="7"/>
      <c r="G425" s="55"/>
      <c r="H425" s="118"/>
      <c r="I425" s="55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</row>
    <row r="426" spans="1:21" ht="15" customHeight="1" x14ac:dyDescent="0.25"/>
    <row r="427" spans="1:21" ht="15" customHeight="1" x14ac:dyDescent="0.25"/>
    <row r="428" spans="1:21" ht="15" customHeight="1" x14ac:dyDescent="0.25"/>
    <row r="429" spans="1:21" ht="15" customHeight="1" x14ac:dyDescent="0.25"/>
    <row r="430" spans="1:21" ht="15" customHeight="1" x14ac:dyDescent="0.25"/>
    <row r="431" spans="1:21" ht="15" customHeight="1" x14ac:dyDescent="0.25"/>
    <row r="432" spans="1:21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</sheetData>
  <mergeCells count="25">
    <mergeCell ref="A46:A54"/>
    <mergeCell ref="B46:I46"/>
    <mergeCell ref="B47:I54"/>
    <mergeCell ref="N11:O11"/>
    <mergeCell ref="B1:I1"/>
    <mergeCell ref="K1:V1"/>
    <mergeCell ref="K2:L2"/>
    <mergeCell ref="B3:I3"/>
    <mergeCell ref="K3:L3"/>
    <mergeCell ref="A37:A45"/>
    <mergeCell ref="B37:I37"/>
    <mergeCell ref="E4:E9"/>
    <mergeCell ref="E20:E27"/>
    <mergeCell ref="G2:H2"/>
    <mergeCell ref="E38:E45"/>
    <mergeCell ref="B11:I18"/>
    <mergeCell ref="A3:A9"/>
    <mergeCell ref="I38:I45"/>
    <mergeCell ref="E29:E36"/>
    <mergeCell ref="A10:A18"/>
    <mergeCell ref="B10:I10"/>
    <mergeCell ref="A19:A27"/>
    <mergeCell ref="B19:I19"/>
    <mergeCell ref="A28:A36"/>
    <mergeCell ref="B28:I2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J28" sqref="J28"/>
    </sheetView>
  </sheetViews>
  <sheetFormatPr baseColWidth="10" defaultRowHeight="15" x14ac:dyDescent="0.25"/>
  <cols>
    <col min="1" max="1" width="11.42578125" style="112"/>
    <col min="2" max="3" width="10.7109375" style="112" customWidth="1"/>
    <col min="4" max="5" width="5.7109375" style="112" customWidth="1"/>
    <col min="6" max="7" width="10.7109375" style="112" customWidth="1"/>
    <col min="8" max="8" width="3.42578125" style="112" customWidth="1"/>
    <col min="9" max="9" width="11.140625" style="112" customWidth="1"/>
    <col min="10" max="10" width="11.42578125" style="112"/>
    <col min="11" max="11" width="20.42578125" style="112" customWidth="1"/>
    <col min="12" max="12" width="14.5703125" style="112" customWidth="1"/>
    <col min="13" max="20" width="11.42578125" style="112"/>
    <col min="21" max="21" width="2.85546875" style="112" customWidth="1"/>
    <col min="22" max="23" width="11.42578125" style="112"/>
    <col min="24" max="24" width="14.42578125" style="112" customWidth="1"/>
    <col min="25" max="25" width="12.7109375" style="112" customWidth="1"/>
    <col min="26" max="16384" width="11.42578125" style="112"/>
  </cols>
  <sheetData>
    <row r="1" spans="1:20" x14ac:dyDescent="0.25">
      <c r="A1" s="349" t="s">
        <v>248</v>
      </c>
      <c r="B1" s="349"/>
      <c r="C1" s="349"/>
      <c r="D1" s="349"/>
      <c r="E1" s="349"/>
      <c r="F1" s="349"/>
      <c r="G1" s="349"/>
      <c r="J1" s="111" t="s">
        <v>8</v>
      </c>
      <c r="K1" s="111" t="s">
        <v>120</v>
      </c>
      <c r="L1" s="111" t="s">
        <v>121</v>
      </c>
      <c r="M1" s="111" t="s">
        <v>122</v>
      </c>
      <c r="N1" s="111" t="s">
        <v>123</v>
      </c>
      <c r="O1" s="111" t="s">
        <v>124</v>
      </c>
      <c r="P1" s="111" t="s">
        <v>126</v>
      </c>
      <c r="Q1" s="111" t="s">
        <v>127</v>
      </c>
      <c r="R1" s="111" t="s">
        <v>128</v>
      </c>
      <c r="S1" s="111" t="s">
        <v>125</v>
      </c>
    </row>
    <row r="2" spans="1:20" x14ac:dyDescent="0.25">
      <c r="A2" s="349"/>
      <c r="B2" s="349"/>
      <c r="C2" s="349"/>
      <c r="D2" s="349"/>
      <c r="E2" s="349"/>
      <c r="F2" s="349"/>
      <c r="G2" s="349"/>
      <c r="I2" s="112">
        <f>RANK(T2,$T$2:$T$4)</f>
        <v>3</v>
      </c>
      <c r="J2" s="48" t="s">
        <v>43</v>
      </c>
      <c r="K2" s="207" t="s">
        <v>173</v>
      </c>
      <c r="L2" s="111">
        <f>COUNT(D4,D19,D30,D15)</f>
        <v>4</v>
      </c>
      <c r="M2" s="111">
        <f>COUNTIF($F$3:$F$33,J2)</f>
        <v>0</v>
      </c>
      <c r="N2" s="111">
        <f t="shared" ref="N2:N4" si="0">L2-M2-O2</f>
        <v>0</v>
      </c>
      <c r="O2" s="111">
        <f>COUNTIF($G$3:$G$33,J2)</f>
        <v>4</v>
      </c>
      <c r="P2" s="71">
        <f>SUM(D4,E19,E30,D15)</f>
        <v>0</v>
      </c>
      <c r="Q2" s="71">
        <f>SUM(E4,D19,D30,E15)</f>
        <v>9</v>
      </c>
      <c r="R2" s="71">
        <f>P2-Q2</f>
        <v>-9</v>
      </c>
      <c r="S2" s="111">
        <f>M2*4+N2*2+O2*1</f>
        <v>4</v>
      </c>
      <c r="T2" s="74">
        <f>SUM(S2*1000000+R2*10000+P2*100+L2*10)</f>
        <v>3910040</v>
      </c>
    </row>
    <row r="3" spans="1:20" x14ac:dyDescent="0.25">
      <c r="A3" s="36" t="s">
        <v>6</v>
      </c>
      <c r="B3" s="57" t="s">
        <v>2</v>
      </c>
      <c r="C3" s="110" t="s">
        <v>1</v>
      </c>
      <c r="D3" s="347" t="s">
        <v>117</v>
      </c>
      <c r="E3" s="348"/>
      <c r="F3" s="111" t="s">
        <v>118</v>
      </c>
      <c r="G3" s="111" t="s">
        <v>119</v>
      </c>
      <c r="I3" s="120">
        <f>RANK(T3,$T$2:$T$4)</f>
        <v>1</v>
      </c>
      <c r="J3" s="48" t="s">
        <v>10</v>
      </c>
      <c r="K3" s="111" t="s">
        <v>174</v>
      </c>
      <c r="L3" s="111">
        <f>COUNT(D4,D18,D33,D19)</f>
        <v>4</v>
      </c>
      <c r="M3" s="209">
        <f t="shared" ref="M3:M4" si="1">COUNTIF($F$3:$F$33,J3)</f>
        <v>4</v>
      </c>
      <c r="N3" s="111">
        <f t="shared" si="0"/>
        <v>0</v>
      </c>
      <c r="O3" s="209">
        <f t="shared" ref="O3:O4" si="2">COUNTIF($G$3:$G$33,J3)</f>
        <v>0</v>
      </c>
      <c r="P3" s="71">
        <f>SUM(E4,D18,E33,D19)</f>
        <v>8</v>
      </c>
      <c r="Q3" s="71">
        <f>SUM(D4,E18,D33,E19)</f>
        <v>0</v>
      </c>
      <c r="R3" s="71">
        <f t="shared" ref="R3" si="3">P3-Q3</f>
        <v>8</v>
      </c>
      <c r="S3" s="111">
        <f t="shared" ref="S3:S4" si="4">M3*4+N3*2+O3*1</f>
        <v>16</v>
      </c>
      <c r="T3" s="74">
        <f>SUM(S3*1000000+R3*10000+P3*100+L3*10)</f>
        <v>16080840</v>
      </c>
    </row>
    <row r="4" spans="1:20" x14ac:dyDescent="0.25">
      <c r="A4" s="99">
        <v>1</v>
      </c>
      <c r="B4" s="33" t="str">
        <f>'Calendriers CG et JG'!N12</f>
        <v>RS</v>
      </c>
      <c r="C4" s="33" t="str">
        <f>'Calendriers CG et JG'!O12</f>
        <v>MASS</v>
      </c>
      <c r="D4" s="71">
        <v>0</v>
      </c>
      <c r="E4" s="111">
        <v>2</v>
      </c>
      <c r="F4" s="111" t="str">
        <f>IF(D4&lt;&gt;"",IF(D4&gt;E4,B4,IF(D4&lt;E4,C4,"nul")),"")</f>
        <v>MASS</v>
      </c>
      <c r="G4" s="111" t="str">
        <f>IF(E4&lt;&gt;"",IF(E4&lt;D4,C4,IF(E4&gt;D4,B4,"nul")),"")</f>
        <v>RS</v>
      </c>
      <c r="I4" s="120">
        <f>RANK(T4,$T$2:$T$4)</f>
        <v>2</v>
      </c>
      <c r="J4" s="48" t="s">
        <v>12</v>
      </c>
      <c r="K4" s="113" t="s">
        <v>249</v>
      </c>
      <c r="L4" s="111">
        <f>COUNT(D18,D15,D30,D33)</f>
        <v>4</v>
      </c>
      <c r="M4" s="209">
        <f t="shared" si="1"/>
        <v>2</v>
      </c>
      <c r="N4" s="111">
        <f t="shared" si="0"/>
        <v>0</v>
      </c>
      <c r="O4" s="209">
        <f t="shared" si="2"/>
        <v>2</v>
      </c>
      <c r="P4" s="71">
        <f>SUM(E18,E15,D30,D33)</f>
        <v>5</v>
      </c>
      <c r="Q4" s="71">
        <f>SUM(D18,D15,E30,E33)</f>
        <v>4</v>
      </c>
      <c r="R4" s="71">
        <f>P4-Q4</f>
        <v>1</v>
      </c>
      <c r="S4" s="111">
        <f t="shared" si="4"/>
        <v>10</v>
      </c>
      <c r="T4" s="74">
        <f>SUM(S4*1000000+R4*10000+P4*100+L4*10)</f>
        <v>10010540</v>
      </c>
    </row>
    <row r="5" spans="1:20" x14ac:dyDescent="0.25">
      <c r="A5" s="99">
        <v>2</v>
      </c>
      <c r="B5" s="33" t="str">
        <f>'Calendriers CG et JG'!N13</f>
        <v>SMP</v>
      </c>
      <c r="C5" s="33">
        <f>'Calendriers CG et JG'!O13</f>
        <v>0</v>
      </c>
      <c r="D5" s="71"/>
      <c r="E5" s="111"/>
      <c r="F5" s="111" t="str">
        <f t="shared" ref="F5:F9" si="5">IF(D5&lt;&gt;"",IF(D5&gt;E5,B5,IF(D5&lt;E5,C5,"nul")),"")</f>
        <v/>
      </c>
      <c r="G5" s="111" t="str">
        <f t="shared" ref="G5:G9" si="6">IF(E5&lt;&gt;"",IF(E5&lt;D5,C5,IF(E5&gt;D5,B5,"nul")),"")</f>
        <v/>
      </c>
    </row>
    <row r="6" spans="1:20" x14ac:dyDescent="0.25">
      <c r="A6" s="99">
        <v>3</v>
      </c>
      <c r="B6" s="33" t="str">
        <f>'Calendriers CG et JG'!N14</f>
        <v>RS (JG)</v>
      </c>
      <c r="C6" s="33" t="str">
        <f>'Calendriers CG et JG'!O14</f>
        <v>MASS (JG)</v>
      </c>
      <c r="D6" s="71">
        <v>0</v>
      </c>
      <c r="E6" s="111">
        <v>0</v>
      </c>
      <c r="F6" s="111" t="str">
        <f t="shared" si="5"/>
        <v>nul</v>
      </c>
      <c r="G6" s="111" t="str">
        <f t="shared" si="6"/>
        <v>nul</v>
      </c>
    </row>
    <row r="7" spans="1:20" x14ac:dyDescent="0.25">
      <c r="A7" s="99">
        <v>4</v>
      </c>
      <c r="B7" s="33" t="str">
        <f>'Calendriers CG et JG'!N15</f>
        <v>RS</v>
      </c>
      <c r="C7" s="33">
        <f>'Calendriers CG et JG'!O15</f>
        <v>0</v>
      </c>
      <c r="D7" s="71"/>
      <c r="E7" s="111"/>
      <c r="F7" s="111" t="str">
        <f t="shared" si="5"/>
        <v/>
      </c>
      <c r="G7" s="111" t="str">
        <f t="shared" si="6"/>
        <v/>
      </c>
      <c r="I7" s="75" t="s">
        <v>45</v>
      </c>
      <c r="J7" s="75" t="s">
        <v>8</v>
      </c>
      <c r="K7" s="75" t="s">
        <v>120</v>
      </c>
      <c r="L7" s="75" t="s">
        <v>121</v>
      </c>
      <c r="M7" s="75" t="s">
        <v>122</v>
      </c>
      <c r="N7" s="75" t="s">
        <v>123</v>
      </c>
      <c r="O7" s="75" t="s">
        <v>124</v>
      </c>
      <c r="P7" s="75" t="s">
        <v>126</v>
      </c>
      <c r="Q7" s="75" t="s">
        <v>127</v>
      </c>
      <c r="R7" s="75" t="s">
        <v>128</v>
      </c>
      <c r="S7" s="75" t="s">
        <v>125</v>
      </c>
    </row>
    <row r="8" spans="1:20" x14ac:dyDescent="0.25">
      <c r="A8" s="99">
        <v>5</v>
      </c>
      <c r="B8" s="33" t="str">
        <f>'Calendriers CG et JG'!N16</f>
        <v>MASS</v>
      </c>
      <c r="C8" s="33" t="str">
        <f>'Calendriers CG et JG'!O16</f>
        <v>RS (JG)</v>
      </c>
      <c r="D8" s="71"/>
      <c r="E8" s="111"/>
      <c r="F8" s="111" t="str">
        <f t="shared" si="5"/>
        <v/>
      </c>
      <c r="G8" s="111" t="str">
        <f t="shared" si="6"/>
        <v/>
      </c>
      <c r="I8" s="111">
        <v>1</v>
      </c>
      <c r="J8" s="111" t="str">
        <f>VLOOKUP($I8,$I$2:$T$5,COLUMNS($J7:J7)+1,FALSE)</f>
        <v>MASS</v>
      </c>
      <c r="K8" s="111" t="str">
        <f>VLOOKUP($I8,$I$2:$T$5,COLUMNS($J7:K7)+1,FALSE)</f>
        <v xml:space="preserve">Massillon </v>
      </c>
      <c r="L8" s="111">
        <f>VLOOKUP($I8,$I$2:$T$5,COLUMNS($J7:L7)+1,FALSE)</f>
        <v>4</v>
      </c>
      <c r="M8" s="111">
        <f>VLOOKUP($I8,$I$2:$T$5,COLUMNS($J7:M7)+1,FALSE)</f>
        <v>4</v>
      </c>
      <c r="N8" s="111">
        <f>VLOOKUP($I8,$I$2:$T$5,COLUMNS($J7:N7)+1,FALSE)</f>
        <v>0</v>
      </c>
      <c r="O8" s="111">
        <f>VLOOKUP($I8,$I$2:$T$5,COLUMNS($J7:O7)+1,FALSE)</f>
        <v>0</v>
      </c>
      <c r="P8" s="111">
        <f>VLOOKUP($I8,$I$2:$T$5,COLUMNS($J7:P7)+1,FALSE)</f>
        <v>8</v>
      </c>
      <c r="Q8" s="111">
        <f>VLOOKUP($I8,$I$2:$T$5,COLUMNS($J7:Q7)+1,FALSE)</f>
        <v>0</v>
      </c>
      <c r="R8" s="111">
        <f>VLOOKUP($I8,$I$2:$T$5,COLUMNS($J7:R7)+1,FALSE)</f>
        <v>8</v>
      </c>
      <c r="S8" s="111">
        <f>VLOOKUP($I8,$I$2:$T$5,COLUMNS($J7:S7)+1,FALSE)</f>
        <v>16</v>
      </c>
    </row>
    <row r="9" spans="1:20" x14ac:dyDescent="0.25">
      <c r="A9" s="99">
        <v>6</v>
      </c>
      <c r="B9" s="33" t="str">
        <f>'Calendriers CG et JG'!N17</f>
        <v>SMP</v>
      </c>
      <c r="C9" s="33" t="str">
        <f>'Calendriers CG et JG'!O17</f>
        <v>MASS (JG)</v>
      </c>
      <c r="D9" s="71"/>
      <c r="E9" s="111"/>
      <c r="F9" s="111" t="str">
        <f t="shared" si="5"/>
        <v/>
      </c>
      <c r="G9" s="111" t="str">
        <f t="shared" si="6"/>
        <v/>
      </c>
      <c r="I9" s="111">
        <v>2</v>
      </c>
      <c r="J9" s="116" t="str">
        <f>VLOOKUP($I9,$I$2:$T$5,COLUMNS($J8:J8)+1,FALSE)</f>
        <v>SMP</v>
      </c>
      <c r="K9" s="116" t="str">
        <f>VLOOKUP($I9,$I$2:$T$5,COLUMNS($J8:K8)+1,FALSE)</f>
        <v>Saint Michel de Picpus</v>
      </c>
      <c r="L9" s="116">
        <f>VLOOKUP($I9,$I$2:$T$5,COLUMNS($J8:L8)+1,FALSE)</f>
        <v>4</v>
      </c>
      <c r="M9" s="116">
        <f>VLOOKUP($I9,$I$2:$T$5,COLUMNS($J8:M8)+1,FALSE)</f>
        <v>2</v>
      </c>
      <c r="N9" s="116">
        <f>VLOOKUP($I9,$I$2:$T$5,COLUMNS($J8:N8)+1,FALSE)</f>
        <v>0</v>
      </c>
      <c r="O9" s="116">
        <f>VLOOKUP($I9,$I$2:$T$5,COLUMNS($J8:O8)+1,FALSE)</f>
        <v>2</v>
      </c>
      <c r="P9" s="116">
        <f>VLOOKUP($I9,$I$2:$T$5,COLUMNS($J8:P8)+1,FALSE)</f>
        <v>5</v>
      </c>
      <c r="Q9" s="116">
        <f>VLOOKUP($I9,$I$2:$T$5,COLUMNS($J8:Q8)+1,FALSE)</f>
        <v>4</v>
      </c>
      <c r="R9" s="116">
        <f>VLOOKUP($I9,$I$2:$T$5,COLUMNS($J8:R8)+1,FALSE)</f>
        <v>1</v>
      </c>
      <c r="S9" s="116">
        <f>VLOOKUP($I9,$I$2:$T$5,COLUMNS($J8:S8)+1,FALSE)</f>
        <v>10</v>
      </c>
    </row>
    <row r="10" spans="1:20" x14ac:dyDescent="0.25">
      <c r="A10" s="99">
        <v>7</v>
      </c>
      <c r="B10" s="33" t="str">
        <f>'Calendriers CG et JG'!N18</f>
        <v>MASS</v>
      </c>
      <c r="C10" s="33">
        <f>'Calendriers CG et JG'!O18</f>
        <v>0</v>
      </c>
      <c r="D10" s="71"/>
      <c r="E10" s="207"/>
      <c r="F10" s="207" t="str">
        <f t="shared" ref="F10:F33" si="7">IF(D10&lt;&gt;"",IF(D10&gt;E10,B10,IF(D10&lt;E10,C10,"nul")),"")</f>
        <v/>
      </c>
      <c r="G10" s="207" t="str">
        <f t="shared" ref="G10:G33" si="8">IF(E10&lt;&gt;"",IF(E10&lt;D10,C10,IF(E10&gt;D10,B10,"nul")),"")</f>
        <v/>
      </c>
      <c r="I10" s="111">
        <v>3</v>
      </c>
      <c r="J10" s="116" t="str">
        <f>VLOOKUP($I10,$I$2:$T$5,COLUMNS($J9:J9)+1,FALSE)</f>
        <v>RS</v>
      </c>
      <c r="K10" s="116" t="str">
        <f>VLOOKUP($I10,$I$2:$T$5,COLUMNS($J9:K9)+1,FALSE)</f>
        <v>Robert Schuman</v>
      </c>
      <c r="L10" s="116">
        <f>VLOOKUP($I10,$I$2:$T$5,COLUMNS($J9:L9)+1,FALSE)</f>
        <v>4</v>
      </c>
      <c r="M10" s="116">
        <f>VLOOKUP($I10,$I$2:$T$5,COLUMNS($J9:M9)+1,FALSE)</f>
        <v>0</v>
      </c>
      <c r="N10" s="116">
        <f>VLOOKUP($I10,$I$2:$T$5,COLUMNS($J9:N9)+1,FALSE)</f>
        <v>0</v>
      </c>
      <c r="O10" s="116">
        <f>VLOOKUP($I10,$I$2:$T$5,COLUMNS($J9:O9)+1,FALSE)</f>
        <v>4</v>
      </c>
      <c r="P10" s="116">
        <f>VLOOKUP($I10,$I$2:$T$5,COLUMNS($J9:P9)+1,FALSE)</f>
        <v>0</v>
      </c>
      <c r="Q10" s="116">
        <f>VLOOKUP($I10,$I$2:$T$5,COLUMNS($J9:Q9)+1,FALSE)</f>
        <v>9</v>
      </c>
      <c r="R10" s="116">
        <f>VLOOKUP($I10,$I$2:$T$5,COLUMNS($J9:R9)+1,FALSE)</f>
        <v>-9</v>
      </c>
      <c r="S10" s="116">
        <f>VLOOKUP($I10,$I$2:$T$5,COLUMNS($J9:S9)+1,FALSE)</f>
        <v>4</v>
      </c>
    </row>
    <row r="11" spans="1:20" x14ac:dyDescent="0.25">
      <c r="A11" s="99">
        <v>8</v>
      </c>
      <c r="B11" s="33" t="str">
        <f>'Calendriers CG et JG'!N19</f>
        <v>RS</v>
      </c>
      <c r="C11" s="33" t="str">
        <f>'Calendriers CG et JG'!O19</f>
        <v>MASS (JG)</v>
      </c>
      <c r="D11" s="71"/>
      <c r="E11" s="207"/>
      <c r="F11" s="207" t="str">
        <f t="shared" si="7"/>
        <v/>
      </c>
      <c r="G11" s="207" t="str">
        <f t="shared" si="8"/>
        <v/>
      </c>
    </row>
    <row r="12" spans="1:20" x14ac:dyDescent="0.25">
      <c r="A12" s="99">
        <v>9</v>
      </c>
      <c r="B12" s="33" t="str">
        <f>'Calendriers CG et JG'!N20</f>
        <v>SMP</v>
      </c>
      <c r="C12" s="33" t="str">
        <f>'Calendriers CG et JG'!O20</f>
        <v>RS (JG)</v>
      </c>
      <c r="D12" s="71"/>
      <c r="E12" s="207"/>
      <c r="F12" s="207" t="str">
        <f t="shared" si="7"/>
        <v/>
      </c>
      <c r="G12" s="207" t="str">
        <f t="shared" si="8"/>
        <v/>
      </c>
    </row>
    <row r="13" spans="1:20" x14ac:dyDescent="0.25">
      <c r="A13" s="99">
        <v>10</v>
      </c>
      <c r="B13" s="33" t="str">
        <f>'Calendriers CG et JG'!N21</f>
        <v>MASS</v>
      </c>
      <c r="C13" s="33" t="str">
        <f>'Calendriers CG et JG'!O21</f>
        <v>MASS (JG)</v>
      </c>
      <c r="D13" s="71"/>
      <c r="E13" s="207"/>
      <c r="F13" s="207" t="str">
        <f t="shared" si="7"/>
        <v/>
      </c>
      <c r="G13" s="207" t="str">
        <f t="shared" si="8"/>
        <v/>
      </c>
      <c r="I13" s="208"/>
      <c r="J13" s="207" t="s">
        <v>8</v>
      </c>
      <c r="K13" s="207" t="s">
        <v>120</v>
      </c>
      <c r="L13" s="207" t="s">
        <v>121</v>
      </c>
      <c r="M13" s="207" t="s">
        <v>122</v>
      </c>
      <c r="N13" s="207" t="s">
        <v>123</v>
      </c>
      <c r="O13" s="207" t="s">
        <v>124</v>
      </c>
      <c r="P13" s="207" t="s">
        <v>126</v>
      </c>
      <c r="Q13" s="207" t="s">
        <v>127</v>
      </c>
      <c r="R13" s="207" t="s">
        <v>128</v>
      </c>
      <c r="S13" s="207" t="s">
        <v>125</v>
      </c>
      <c r="T13" s="208"/>
    </row>
    <row r="14" spans="1:20" x14ac:dyDescent="0.25">
      <c r="A14" s="99">
        <v>11</v>
      </c>
      <c r="B14" s="33">
        <f>'Calendriers CG et JG'!N22</f>
        <v>0</v>
      </c>
      <c r="C14" s="33" t="str">
        <f>'Calendriers CG et JG'!O22</f>
        <v>RS (JG)</v>
      </c>
      <c r="D14" s="71"/>
      <c r="E14" s="207"/>
      <c r="F14" s="207" t="str">
        <f t="shared" si="7"/>
        <v/>
      </c>
      <c r="G14" s="207" t="str">
        <f t="shared" si="8"/>
        <v/>
      </c>
      <c r="I14" s="208">
        <f>RANK(T14,$T$14:$T$15)</f>
        <v>2</v>
      </c>
      <c r="J14" s="49" t="s">
        <v>179</v>
      </c>
      <c r="K14" s="207" t="s">
        <v>173</v>
      </c>
      <c r="L14" s="207">
        <f>COUNT(D6,D21)</f>
        <v>2</v>
      </c>
      <c r="M14" s="207">
        <f>COUNTIF($F$3:$F$33,J14)</f>
        <v>0</v>
      </c>
      <c r="N14" s="207">
        <f t="shared" ref="N14:N15" si="9">L14-M14-O14</f>
        <v>1</v>
      </c>
      <c r="O14" s="207">
        <f>COUNTIF($G$3:$G$33,J14)</f>
        <v>1</v>
      </c>
      <c r="P14" s="71">
        <f>SUM(D6,E21)</f>
        <v>0</v>
      </c>
      <c r="Q14" s="71">
        <f>SUM(E6,D21)</f>
        <v>2</v>
      </c>
      <c r="R14" s="71">
        <f>P14-Q14</f>
        <v>-2</v>
      </c>
      <c r="S14" s="207">
        <f>M14*4+N14*2+O14*1</f>
        <v>3</v>
      </c>
      <c r="T14" s="74">
        <f>SUM(S14*1000000+R14*10000+P14*100+L14*10)</f>
        <v>2980020</v>
      </c>
    </row>
    <row r="15" spans="1:20" x14ac:dyDescent="0.25">
      <c r="A15" s="99">
        <v>12</v>
      </c>
      <c r="B15" s="33" t="str">
        <f>'Calendriers CG et JG'!N23</f>
        <v>RS</v>
      </c>
      <c r="C15" s="33" t="str">
        <f>'Calendriers CG et JG'!O23</f>
        <v>SMP</v>
      </c>
      <c r="D15" s="71">
        <v>0</v>
      </c>
      <c r="E15" s="207">
        <v>3</v>
      </c>
      <c r="F15" s="207" t="str">
        <f t="shared" si="7"/>
        <v>SMP</v>
      </c>
      <c r="G15" s="207" t="str">
        <f t="shared" si="8"/>
        <v>RS</v>
      </c>
      <c r="I15" s="210">
        <f>RANK(T15,$T$14:$T$15)</f>
        <v>1</v>
      </c>
      <c r="J15" s="50" t="s">
        <v>180</v>
      </c>
      <c r="K15" s="207" t="s">
        <v>174</v>
      </c>
      <c r="L15" s="207">
        <f>COUNT(D6,D21)</f>
        <v>2</v>
      </c>
      <c r="M15" s="209">
        <f>COUNTIF($F$3:$F$33,J15)</f>
        <v>1</v>
      </c>
      <c r="N15" s="207">
        <f t="shared" si="9"/>
        <v>1</v>
      </c>
      <c r="O15" s="209">
        <f>COUNTIF($G$3:$G$33,J15)</f>
        <v>0</v>
      </c>
      <c r="P15" s="71">
        <f>SUM(E6,D21)</f>
        <v>2</v>
      </c>
      <c r="Q15" s="71">
        <f>SUM(D6,E21)</f>
        <v>0</v>
      </c>
      <c r="R15" s="71">
        <f t="shared" ref="R15" si="10">P15-Q15</f>
        <v>2</v>
      </c>
      <c r="S15" s="207">
        <f t="shared" ref="S15" si="11">M15*4+N15*2+O15*1</f>
        <v>6</v>
      </c>
      <c r="T15" s="74">
        <f>SUM(S15*1000000+R15*10000+P15*100+L15*10)</f>
        <v>6020220</v>
      </c>
    </row>
    <row r="16" spans="1:20" x14ac:dyDescent="0.25">
      <c r="A16" s="99">
        <v>13</v>
      </c>
      <c r="B16" s="33">
        <f>'Calendriers CG et JG'!N24</f>
        <v>0</v>
      </c>
      <c r="C16" s="33" t="str">
        <f>'Calendriers CG et JG'!O24</f>
        <v>MASS (JG)</v>
      </c>
      <c r="D16" s="71"/>
      <c r="E16" s="207"/>
      <c r="F16" s="207" t="str">
        <f t="shared" si="7"/>
        <v/>
      </c>
      <c r="G16" s="207" t="str">
        <f t="shared" si="8"/>
        <v/>
      </c>
      <c r="I16" s="208"/>
      <c r="J16" s="208"/>
      <c r="K16" s="208"/>
      <c r="L16" s="208"/>
      <c r="M16" s="208"/>
      <c r="N16" s="208"/>
      <c r="O16" s="208"/>
      <c r="P16" s="208"/>
      <c r="Q16" s="208"/>
      <c r="R16" s="208"/>
      <c r="S16" s="208"/>
    </row>
    <row r="17" spans="1:20" x14ac:dyDescent="0.25">
      <c r="A17" s="99">
        <v>14</v>
      </c>
      <c r="B17" s="33" t="str">
        <f>'Calendriers CG et JG'!N25</f>
        <v>RS</v>
      </c>
      <c r="C17" s="33" t="str">
        <f>'Calendriers CG et JG'!O25</f>
        <v>RS (JG)</v>
      </c>
      <c r="D17" s="71"/>
      <c r="E17" s="207"/>
      <c r="F17" s="207" t="str">
        <f t="shared" si="7"/>
        <v/>
      </c>
      <c r="G17" s="207" t="str">
        <f t="shared" si="8"/>
        <v/>
      </c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</row>
    <row r="18" spans="1:20" x14ac:dyDescent="0.25">
      <c r="A18" s="99">
        <v>15</v>
      </c>
      <c r="B18" s="33" t="str">
        <f>'Calendriers CG et JG'!N26</f>
        <v>MASS</v>
      </c>
      <c r="C18" s="33" t="str">
        <f>'Calendriers CG et JG'!O26</f>
        <v>SMP</v>
      </c>
      <c r="D18" s="71">
        <v>2</v>
      </c>
      <c r="E18" s="207">
        <v>0</v>
      </c>
      <c r="F18" s="207" t="str">
        <f t="shared" si="7"/>
        <v>MASS</v>
      </c>
      <c r="G18" s="207" t="str">
        <f t="shared" si="8"/>
        <v>SMP</v>
      </c>
      <c r="I18" s="75" t="s">
        <v>45</v>
      </c>
      <c r="J18" s="75" t="s">
        <v>8</v>
      </c>
      <c r="K18" s="75" t="s">
        <v>120</v>
      </c>
      <c r="L18" s="75" t="s">
        <v>121</v>
      </c>
      <c r="M18" s="75" t="s">
        <v>122</v>
      </c>
      <c r="N18" s="75" t="s">
        <v>123</v>
      </c>
      <c r="O18" s="75" t="s">
        <v>124</v>
      </c>
      <c r="P18" s="75" t="s">
        <v>126</v>
      </c>
      <c r="Q18" s="75" t="s">
        <v>127</v>
      </c>
      <c r="R18" s="75" t="s">
        <v>128</v>
      </c>
      <c r="S18" s="75" t="s">
        <v>125</v>
      </c>
      <c r="T18" s="208"/>
    </row>
    <row r="19" spans="1:20" x14ac:dyDescent="0.25">
      <c r="A19" s="99">
        <v>16</v>
      </c>
      <c r="B19" s="33" t="str">
        <f>'Calendriers CG et JG'!N27</f>
        <v>MASS</v>
      </c>
      <c r="C19" s="33" t="str">
        <f>'Calendriers CG et JG'!O27</f>
        <v>RS</v>
      </c>
      <c r="D19" s="71">
        <v>2</v>
      </c>
      <c r="E19" s="207">
        <v>0</v>
      </c>
      <c r="F19" s="207" t="str">
        <f t="shared" si="7"/>
        <v>MASS</v>
      </c>
      <c r="G19" s="207" t="str">
        <f t="shared" si="8"/>
        <v>RS</v>
      </c>
      <c r="I19" s="207">
        <v>1</v>
      </c>
      <c r="J19" s="207" t="str">
        <f>VLOOKUP($I19,$I$13:$T$15,COLUMNS($J18:J18)+1,FALSE)</f>
        <v>MASS (JG)</v>
      </c>
      <c r="K19" s="207" t="str">
        <f>VLOOKUP($I19,$I$13:$T$15,COLUMNS($J18:K18)+1,FALSE)</f>
        <v xml:space="preserve">Massillon </v>
      </c>
      <c r="L19" s="207">
        <f>VLOOKUP($I19,$I$13:$T$15,COLUMNS($J18:L18)+1,FALSE)</f>
        <v>2</v>
      </c>
      <c r="M19" s="207">
        <f>VLOOKUP($I19,$I$13:$T$15,COLUMNS($J18:M18)+1,FALSE)</f>
        <v>1</v>
      </c>
      <c r="N19" s="207">
        <f>VLOOKUP($I19,$I$13:$T$15,COLUMNS($J18:N18)+1,FALSE)</f>
        <v>1</v>
      </c>
      <c r="O19" s="207">
        <f>VLOOKUP($I19,$I$13:$T$15,COLUMNS($J18:O18)+1,FALSE)</f>
        <v>0</v>
      </c>
      <c r="P19" s="207">
        <f>VLOOKUP($I19,$I$13:$T$15,COLUMNS($J18:P18)+1,FALSE)</f>
        <v>2</v>
      </c>
      <c r="Q19" s="207">
        <f>VLOOKUP($I19,$I$13:$T$15,COLUMNS($J18:Q18)+1,FALSE)</f>
        <v>0</v>
      </c>
      <c r="R19" s="207">
        <f>VLOOKUP($I19,$I$13:$T$15,COLUMNS($J18:R18)+1,FALSE)</f>
        <v>2</v>
      </c>
      <c r="S19" s="207">
        <f>VLOOKUP($I19,$I$13:$T$15,COLUMNS($J18:S18)+1,FALSE)</f>
        <v>6</v>
      </c>
      <c r="T19" s="208"/>
    </row>
    <row r="20" spans="1:20" x14ac:dyDescent="0.25">
      <c r="A20" s="99">
        <v>17</v>
      </c>
      <c r="B20" s="33">
        <f>'Calendriers CG et JG'!N28</f>
        <v>0</v>
      </c>
      <c r="C20" s="33" t="str">
        <f>'Calendriers CG et JG'!O28</f>
        <v>SMP</v>
      </c>
      <c r="D20" s="71"/>
      <c r="E20" s="207"/>
      <c r="F20" s="207" t="str">
        <f t="shared" si="7"/>
        <v/>
      </c>
      <c r="G20" s="207" t="str">
        <f t="shared" si="8"/>
        <v/>
      </c>
      <c r="I20" s="207">
        <v>2</v>
      </c>
      <c r="J20" s="207" t="str">
        <f>VLOOKUP($I20,$I$13:$T$15,COLUMNS($J19:J19)+1,FALSE)</f>
        <v>RS (JG)</v>
      </c>
      <c r="K20" s="207" t="str">
        <f>VLOOKUP($I20,$I$13:$T$15,COLUMNS($J19:K19)+1,FALSE)</f>
        <v>Robert Schuman</v>
      </c>
      <c r="L20" s="207">
        <f>VLOOKUP($I20,$I$13:$T$15,COLUMNS($J19:L19)+1,FALSE)</f>
        <v>2</v>
      </c>
      <c r="M20" s="207">
        <f>VLOOKUP($I20,$I$13:$T$15,COLUMNS($J19:M19)+1,FALSE)</f>
        <v>0</v>
      </c>
      <c r="N20" s="207">
        <f>VLOOKUP($I20,$I$13:$T$15,COLUMNS($J19:N19)+1,FALSE)</f>
        <v>1</v>
      </c>
      <c r="O20" s="207">
        <f>VLOOKUP($I20,$I$13:$T$15,COLUMNS($J19:O19)+1,FALSE)</f>
        <v>1</v>
      </c>
      <c r="P20" s="207">
        <f>VLOOKUP($I20,$I$13:$T$15,COLUMNS($J19:P19)+1,FALSE)</f>
        <v>0</v>
      </c>
      <c r="Q20" s="207">
        <f>VLOOKUP($I20,$I$13:$T$15,COLUMNS($J19:Q19)+1,FALSE)</f>
        <v>2</v>
      </c>
      <c r="R20" s="207">
        <f>VLOOKUP($I20,$I$13:$T$15,COLUMNS($J19:R19)+1,FALSE)</f>
        <v>-2</v>
      </c>
      <c r="S20" s="207">
        <f>VLOOKUP($I20,$I$13:$T$15,COLUMNS($J19:S19)+1,FALSE)</f>
        <v>3</v>
      </c>
      <c r="T20" s="208"/>
    </row>
    <row r="21" spans="1:20" x14ac:dyDescent="0.25">
      <c r="A21" s="99">
        <v>18</v>
      </c>
      <c r="B21" s="33" t="str">
        <f>'Calendriers CG et JG'!N29</f>
        <v>MASS (JG)</v>
      </c>
      <c r="C21" s="33" t="str">
        <f>'Calendriers CG et JG'!O29</f>
        <v>RS (JG)</v>
      </c>
      <c r="D21" s="71">
        <v>2</v>
      </c>
      <c r="E21" s="207">
        <v>0</v>
      </c>
      <c r="F21" s="207" t="str">
        <f t="shared" si="7"/>
        <v>MASS (JG)</v>
      </c>
      <c r="G21" s="207" t="str">
        <f t="shared" si="8"/>
        <v>RS (JG)</v>
      </c>
    </row>
    <row r="22" spans="1:20" x14ac:dyDescent="0.25">
      <c r="A22" s="99">
        <v>19</v>
      </c>
      <c r="B22" s="33">
        <f>'Calendriers CG et JG'!N30</f>
        <v>0</v>
      </c>
      <c r="C22" s="33" t="str">
        <f>'Calendriers CG et JG'!O30</f>
        <v>RS</v>
      </c>
      <c r="D22" s="71"/>
      <c r="E22" s="207"/>
      <c r="F22" s="207" t="str">
        <f t="shared" si="7"/>
        <v/>
      </c>
      <c r="G22" s="207" t="str">
        <f t="shared" si="8"/>
        <v/>
      </c>
    </row>
    <row r="23" spans="1:20" x14ac:dyDescent="0.25">
      <c r="A23" s="99">
        <v>20</v>
      </c>
      <c r="B23" s="33" t="str">
        <f>'Calendriers CG et JG'!N31</f>
        <v>RS (JG)</v>
      </c>
      <c r="C23" s="33" t="str">
        <f>'Calendriers CG et JG'!O31</f>
        <v>MASS</v>
      </c>
      <c r="D23" s="71"/>
      <c r="E23" s="207"/>
      <c r="F23" s="207" t="str">
        <f t="shared" si="7"/>
        <v/>
      </c>
      <c r="G23" s="207" t="str">
        <f t="shared" si="8"/>
        <v/>
      </c>
    </row>
    <row r="24" spans="1:20" x14ac:dyDescent="0.25">
      <c r="A24" s="99">
        <v>21</v>
      </c>
      <c r="B24" s="33" t="str">
        <f>'Calendriers CG et JG'!N32</f>
        <v>MASS (JG)</v>
      </c>
      <c r="C24" s="33" t="str">
        <f>'Calendriers CG et JG'!O32</f>
        <v>SMP</v>
      </c>
      <c r="D24" s="71"/>
      <c r="E24" s="207"/>
      <c r="F24" s="207" t="str">
        <f t="shared" si="7"/>
        <v/>
      </c>
      <c r="G24" s="207" t="str">
        <f t="shared" si="8"/>
        <v/>
      </c>
    </row>
    <row r="25" spans="1:20" x14ac:dyDescent="0.25">
      <c r="A25" s="99">
        <v>22</v>
      </c>
      <c r="B25" s="33">
        <f>'Calendriers CG et JG'!N33</f>
        <v>0</v>
      </c>
      <c r="C25" s="33" t="str">
        <f>'Calendriers CG et JG'!O33</f>
        <v>MASS</v>
      </c>
      <c r="D25" s="71"/>
      <c r="E25" s="207"/>
      <c r="F25" s="207" t="str">
        <f t="shared" si="7"/>
        <v/>
      </c>
      <c r="G25" s="207" t="str">
        <f t="shared" si="8"/>
        <v/>
      </c>
    </row>
    <row r="26" spans="1:20" x14ac:dyDescent="0.25">
      <c r="A26" s="99">
        <v>23</v>
      </c>
      <c r="B26" s="33" t="str">
        <f>'Calendriers CG et JG'!N34</f>
        <v>MASS (JG)</v>
      </c>
      <c r="C26" s="33" t="str">
        <f>'Calendriers CG et JG'!O34</f>
        <v>RS</v>
      </c>
      <c r="D26" s="71"/>
      <c r="E26" s="207"/>
      <c r="F26" s="207" t="str">
        <f t="shared" si="7"/>
        <v/>
      </c>
      <c r="G26" s="207" t="str">
        <f t="shared" si="8"/>
        <v/>
      </c>
    </row>
    <row r="27" spans="1:20" x14ac:dyDescent="0.25">
      <c r="A27" s="99">
        <v>24</v>
      </c>
      <c r="B27" s="33" t="str">
        <f>'Calendriers CG et JG'!N35</f>
        <v>RS (JG)</v>
      </c>
      <c r="C27" s="33" t="str">
        <f>'Calendriers CG et JG'!O35</f>
        <v>SMP</v>
      </c>
      <c r="D27" s="71"/>
      <c r="E27" s="207"/>
      <c r="F27" s="207" t="str">
        <f t="shared" si="7"/>
        <v/>
      </c>
      <c r="G27" s="207" t="str">
        <f t="shared" si="8"/>
        <v/>
      </c>
    </row>
    <row r="28" spans="1:20" x14ac:dyDescent="0.25">
      <c r="A28" s="99">
        <v>25</v>
      </c>
      <c r="B28" s="33" t="str">
        <f>'Calendriers CG et JG'!N36</f>
        <v>MASS (JG)</v>
      </c>
      <c r="C28" s="33" t="str">
        <f>'Calendriers CG et JG'!O36</f>
        <v>MASS</v>
      </c>
      <c r="D28" s="71"/>
      <c r="E28" s="207"/>
      <c r="F28" s="207" t="str">
        <f t="shared" si="7"/>
        <v/>
      </c>
      <c r="G28" s="207" t="str">
        <f t="shared" si="8"/>
        <v/>
      </c>
    </row>
    <row r="29" spans="1:20" x14ac:dyDescent="0.25">
      <c r="A29" s="99">
        <v>26</v>
      </c>
      <c r="B29" s="33" t="str">
        <f>'Calendriers CG et JG'!N37</f>
        <v>RS (JG)</v>
      </c>
      <c r="C29" s="33">
        <f>'Calendriers CG et JG'!O37</f>
        <v>0</v>
      </c>
      <c r="D29" s="71"/>
      <c r="E29" s="207"/>
      <c r="F29" s="207" t="str">
        <f t="shared" si="7"/>
        <v/>
      </c>
      <c r="G29" s="207" t="str">
        <f t="shared" si="8"/>
        <v/>
      </c>
    </row>
    <row r="30" spans="1:20" x14ac:dyDescent="0.25">
      <c r="A30" s="99">
        <v>27</v>
      </c>
      <c r="B30" s="33" t="str">
        <f>'Calendriers CG et JG'!N38</f>
        <v>SMP</v>
      </c>
      <c r="C30" s="33" t="str">
        <f>'Calendriers CG et JG'!O38</f>
        <v>RS</v>
      </c>
      <c r="D30" s="71">
        <v>2</v>
      </c>
      <c r="E30" s="207">
        <v>0</v>
      </c>
      <c r="F30" s="207" t="str">
        <f t="shared" si="7"/>
        <v>SMP</v>
      </c>
      <c r="G30" s="207" t="str">
        <f t="shared" si="8"/>
        <v>RS</v>
      </c>
    </row>
    <row r="31" spans="1:20" x14ac:dyDescent="0.25">
      <c r="A31" s="99">
        <v>28</v>
      </c>
      <c r="B31" s="33" t="str">
        <f>'Calendriers CG et JG'!N39</f>
        <v>MASS (JG)</v>
      </c>
      <c r="C31" s="33">
        <f>'Calendriers CG et JG'!O39</f>
        <v>0</v>
      </c>
      <c r="D31" s="71"/>
      <c r="E31" s="207"/>
      <c r="F31" s="207" t="str">
        <f t="shared" si="7"/>
        <v/>
      </c>
      <c r="G31" s="207" t="str">
        <f t="shared" si="8"/>
        <v/>
      </c>
    </row>
    <row r="32" spans="1:20" x14ac:dyDescent="0.25">
      <c r="A32" s="99">
        <v>29</v>
      </c>
      <c r="B32" s="33" t="str">
        <f>'Calendriers CG et JG'!N40</f>
        <v>RS (JG)</v>
      </c>
      <c r="C32" s="33" t="str">
        <f>'Calendriers CG et JG'!O40</f>
        <v>RS</v>
      </c>
      <c r="D32" s="71"/>
      <c r="E32" s="207"/>
      <c r="F32" s="207" t="str">
        <f t="shared" si="7"/>
        <v/>
      </c>
      <c r="G32" s="207" t="str">
        <f t="shared" si="8"/>
        <v/>
      </c>
    </row>
    <row r="33" spans="1:7" x14ac:dyDescent="0.25">
      <c r="A33" s="99">
        <v>30</v>
      </c>
      <c r="B33" s="33" t="str">
        <f>'Calendriers CG et JG'!N41</f>
        <v>SMP</v>
      </c>
      <c r="C33" s="33" t="str">
        <f>'Calendriers CG et JG'!O41</f>
        <v>MASS</v>
      </c>
      <c r="D33" s="71">
        <v>0</v>
      </c>
      <c r="E33" s="207">
        <v>2</v>
      </c>
      <c r="F33" s="207" t="str">
        <f t="shared" si="7"/>
        <v>MASS</v>
      </c>
      <c r="G33" s="207" t="str">
        <f t="shared" si="8"/>
        <v>SMP</v>
      </c>
    </row>
  </sheetData>
  <mergeCells count="2">
    <mergeCell ref="A1:G2"/>
    <mergeCell ref="D3:E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W28"/>
  <sheetViews>
    <sheetView zoomScale="90" zoomScaleNormal="90" workbookViewId="0">
      <selection activeCell="D30" sqref="D30"/>
    </sheetView>
  </sheetViews>
  <sheetFormatPr baseColWidth="10" defaultRowHeight="15" x14ac:dyDescent="0.25"/>
  <cols>
    <col min="1" max="1" width="10.28515625" style="1" customWidth="1"/>
    <col min="2" max="2" width="7.7109375" style="1" customWidth="1"/>
    <col min="3" max="3" width="28.7109375" style="1" customWidth="1"/>
    <col min="4" max="4" width="12.7109375" style="1" customWidth="1"/>
    <col min="5" max="11" width="10.7109375" style="1" customWidth="1"/>
    <col min="12" max="12" width="6.85546875" style="1" customWidth="1"/>
    <col min="13" max="13" width="10.28515625" style="1" customWidth="1"/>
    <col min="14" max="14" width="9.140625" style="1" customWidth="1"/>
    <col min="15" max="15" width="30.7109375" style="1" customWidth="1"/>
    <col min="16" max="16" width="12.7109375" style="1" customWidth="1"/>
    <col min="17" max="23" width="10.7109375" style="1" customWidth="1"/>
    <col min="24" max="16384" width="11.42578125" style="1"/>
  </cols>
  <sheetData>
    <row r="1" spans="1:23" ht="15" customHeight="1" thickTop="1" x14ac:dyDescent="0.25">
      <c r="A1" s="424" t="s">
        <v>237</v>
      </c>
      <c r="B1" s="425"/>
      <c r="C1" s="425"/>
      <c r="D1" s="425"/>
      <c r="E1" s="425"/>
      <c r="F1" s="425"/>
      <c r="G1" s="425"/>
      <c r="H1" s="425"/>
      <c r="I1" s="425"/>
      <c r="J1" s="425"/>
      <c r="K1" s="426"/>
      <c r="L1" s="277"/>
      <c r="M1" s="418" t="s">
        <v>238</v>
      </c>
      <c r="N1" s="419"/>
      <c r="O1" s="419"/>
      <c r="P1" s="419"/>
      <c r="Q1" s="419"/>
      <c r="R1" s="419"/>
      <c r="S1" s="419"/>
      <c r="T1" s="419"/>
      <c r="U1" s="419"/>
      <c r="V1" s="419"/>
      <c r="W1" s="420"/>
    </row>
    <row r="2" spans="1:23" ht="23.25" x14ac:dyDescent="0.25">
      <c r="A2" s="427"/>
      <c r="B2" s="428"/>
      <c r="C2" s="428"/>
      <c r="D2" s="428"/>
      <c r="E2" s="428"/>
      <c r="F2" s="428"/>
      <c r="G2" s="428"/>
      <c r="H2" s="428"/>
      <c r="I2" s="428"/>
      <c r="J2" s="428"/>
      <c r="K2" s="429"/>
      <c r="L2" s="115"/>
      <c r="M2" s="421"/>
      <c r="N2" s="422"/>
      <c r="O2" s="422"/>
      <c r="P2" s="422"/>
      <c r="Q2" s="422"/>
      <c r="R2" s="422"/>
      <c r="S2" s="422"/>
      <c r="T2" s="422"/>
      <c r="U2" s="422"/>
      <c r="V2" s="422"/>
      <c r="W2" s="423"/>
    </row>
    <row r="3" spans="1:23" ht="23.25" x14ac:dyDescent="0.25">
      <c r="A3" s="430" t="s">
        <v>31</v>
      </c>
      <c r="B3" s="431"/>
      <c r="C3" s="431"/>
      <c r="D3" s="431"/>
      <c r="E3" s="431"/>
      <c r="F3" s="431"/>
      <c r="G3" s="431"/>
      <c r="H3" s="431"/>
      <c r="I3" s="431"/>
      <c r="J3" s="431"/>
      <c r="K3" s="432"/>
      <c r="L3" s="206"/>
      <c r="M3" s="439" t="s">
        <v>31</v>
      </c>
      <c r="N3" s="431"/>
      <c r="O3" s="431"/>
      <c r="P3" s="431"/>
      <c r="Q3" s="431"/>
      <c r="R3" s="431"/>
      <c r="S3" s="431"/>
      <c r="T3" s="431"/>
      <c r="U3" s="431"/>
      <c r="V3" s="431"/>
      <c r="W3" s="440"/>
    </row>
    <row r="4" spans="1:23" ht="15" customHeight="1" x14ac:dyDescent="0.25">
      <c r="A4" s="278" t="s">
        <v>45</v>
      </c>
      <c r="B4" s="75" t="s">
        <v>8</v>
      </c>
      <c r="C4" s="75" t="s">
        <v>120</v>
      </c>
      <c r="D4" s="75" t="s">
        <v>121</v>
      </c>
      <c r="E4" s="75" t="s">
        <v>122</v>
      </c>
      <c r="F4" s="75" t="s">
        <v>123</v>
      </c>
      <c r="G4" s="75" t="s">
        <v>124</v>
      </c>
      <c r="H4" s="75" t="s">
        <v>126</v>
      </c>
      <c r="I4" s="75" t="s">
        <v>127</v>
      </c>
      <c r="J4" s="75" t="s">
        <v>128</v>
      </c>
      <c r="K4" s="75" t="s">
        <v>125</v>
      </c>
      <c r="L4" s="279"/>
      <c r="M4" s="75" t="s">
        <v>45</v>
      </c>
      <c r="N4" s="75" t="s">
        <v>8</v>
      </c>
      <c r="O4" s="75" t="s">
        <v>120</v>
      </c>
      <c r="P4" s="75" t="s">
        <v>121</v>
      </c>
      <c r="Q4" s="75" t="s">
        <v>122</v>
      </c>
      <c r="R4" s="75" t="s">
        <v>123</v>
      </c>
      <c r="S4" s="75" t="s">
        <v>124</v>
      </c>
      <c r="T4" s="75" t="s">
        <v>126</v>
      </c>
      <c r="U4" s="75" t="s">
        <v>127</v>
      </c>
      <c r="V4" s="75" t="s">
        <v>128</v>
      </c>
      <c r="W4" s="280" t="s">
        <v>125</v>
      </c>
    </row>
    <row r="5" spans="1:23" ht="18" customHeight="1" x14ac:dyDescent="0.25">
      <c r="A5" s="281">
        <v>1</v>
      </c>
      <c r="B5" s="3" t="str">
        <f>'Cls B1'!J15</f>
        <v>SJL 1</v>
      </c>
      <c r="C5" s="252" t="str">
        <f>'Cls B1'!K15</f>
        <v>Saint Justin Levallois 1</v>
      </c>
      <c r="D5" s="252">
        <f>'Cls B1'!L15</f>
        <v>11</v>
      </c>
      <c r="E5" s="252">
        <f>'Cls B1'!M15</f>
        <v>11</v>
      </c>
      <c r="F5" s="252">
        <f>'Cls B1'!N15</f>
        <v>0</v>
      </c>
      <c r="G5" s="252">
        <f>'Cls B1'!O15</f>
        <v>0</v>
      </c>
      <c r="H5" s="252">
        <f>'Cls B1'!P15</f>
        <v>43</v>
      </c>
      <c r="I5" s="252">
        <f>'Cls B1'!Q15</f>
        <v>6</v>
      </c>
      <c r="J5" s="252">
        <f>'Cls B1'!R15</f>
        <v>37</v>
      </c>
      <c r="K5" s="252">
        <f>'Cls B1'!S15</f>
        <v>44</v>
      </c>
      <c r="L5" s="279"/>
      <c r="M5" s="252">
        <v>1</v>
      </c>
      <c r="N5" s="3" t="str">
        <f>'Cls MG'!J19</f>
        <v>MASS 1</v>
      </c>
      <c r="O5" s="252" t="str">
        <f>'Cls MG'!K19</f>
        <v>Massillon 1</v>
      </c>
      <c r="P5" s="252">
        <f>'Cls MG'!L19</f>
        <v>14</v>
      </c>
      <c r="Q5" s="252">
        <f>'Cls MG'!M19</f>
        <v>12</v>
      </c>
      <c r="R5" s="252">
        <f>'Cls MG'!N19</f>
        <v>1</v>
      </c>
      <c r="S5" s="252">
        <f>'Cls MG'!O19</f>
        <v>1</v>
      </c>
      <c r="T5" s="252">
        <f>'Cls MG'!P19</f>
        <v>41</v>
      </c>
      <c r="U5" s="252">
        <f>'Cls MG'!Q19</f>
        <v>3</v>
      </c>
      <c r="V5" s="252">
        <f>'Cls MG'!R19</f>
        <v>38</v>
      </c>
      <c r="W5" s="282">
        <f>'Cls MG'!S19</f>
        <v>51</v>
      </c>
    </row>
    <row r="6" spans="1:23" ht="18" customHeight="1" x14ac:dyDescent="0.25">
      <c r="A6" s="281">
        <v>2</v>
      </c>
      <c r="B6" s="3" t="str">
        <f>'Cls B1'!J16</f>
        <v>STAN 1</v>
      </c>
      <c r="C6" s="252" t="str">
        <f>'Cls B1'!K16</f>
        <v>Stanislas 1</v>
      </c>
      <c r="D6" s="252">
        <f>'Cls B1'!L16</f>
        <v>13</v>
      </c>
      <c r="E6" s="252">
        <f>'Cls B1'!M16</f>
        <v>9</v>
      </c>
      <c r="F6" s="252">
        <f>'Cls B1'!N16</f>
        <v>2</v>
      </c>
      <c r="G6" s="252">
        <f>'Cls B1'!O16</f>
        <v>2</v>
      </c>
      <c r="H6" s="252">
        <f>'Cls B1'!P16</f>
        <v>39</v>
      </c>
      <c r="I6" s="252">
        <f>'Cls B1'!Q16</f>
        <v>12</v>
      </c>
      <c r="J6" s="252">
        <f>'Cls B1'!R16</f>
        <v>27</v>
      </c>
      <c r="K6" s="252">
        <f>'Cls B1'!S16</f>
        <v>42</v>
      </c>
      <c r="L6" s="279"/>
      <c r="M6" s="252">
        <v>2</v>
      </c>
      <c r="N6" s="3" t="str">
        <f>'Cls MG'!J20</f>
        <v>STAN 1</v>
      </c>
      <c r="O6" s="252" t="str">
        <f>'Cls MG'!K20</f>
        <v>Stanislas 1</v>
      </c>
      <c r="P6" s="252">
        <f>'Cls MG'!L20</f>
        <v>13</v>
      </c>
      <c r="Q6" s="252">
        <f>'Cls MG'!M20</f>
        <v>10</v>
      </c>
      <c r="R6" s="252">
        <f>'Cls MG'!N20</f>
        <v>0</v>
      </c>
      <c r="S6" s="252">
        <f>'Cls MG'!O20</f>
        <v>3</v>
      </c>
      <c r="T6" s="252">
        <f>'Cls MG'!P20</f>
        <v>36</v>
      </c>
      <c r="U6" s="252">
        <f>'Cls MG'!Q20</f>
        <v>6</v>
      </c>
      <c r="V6" s="252">
        <f>'Cls MG'!R20</f>
        <v>30</v>
      </c>
      <c r="W6" s="282">
        <f>'Cls MG'!S20</f>
        <v>43</v>
      </c>
    </row>
    <row r="7" spans="1:23" ht="18" customHeight="1" x14ac:dyDescent="0.25">
      <c r="A7" s="281">
        <v>3</v>
      </c>
      <c r="B7" s="3" t="str">
        <f>'Cls B1'!J17</f>
        <v>FEN 1</v>
      </c>
      <c r="C7" s="252" t="str">
        <f>'Cls B1'!K17</f>
        <v>Fénelon Ste Marie 1</v>
      </c>
      <c r="D7" s="252">
        <f>'Cls B1'!L17</f>
        <v>12</v>
      </c>
      <c r="E7" s="252">
        <f>'Cls B1'!M17</f>
        <v>6</v>
      </c>
      <c r="F7" s="252">
        <f>'Cls B1'!N17</f>
        <v>0</v>
      </c>
      <c r="G7" s="252">
        <f>'Cls B1'!O17</f>
        <v>6</v>
      </c>
      <c r="H7" s="252">
        <f>'Cls B1'!P17</f>
        <v>28</v>
      </c>
      <c r="I7" s="252">
        <f>'Cls B1'!Q17</f>
        <v>14</v>
      </c>
      <c r="J7" s="252">
        <f>'Cls B1'!R17</f>
        <v>14</v>
      </c>
      <c r="K7" s="252">
        <f>'Cls B1'!S17</f>
        <v>30</v>
      </c>
      <c r="L7" s="279"/>
      <c r="M7" s="252">
        <v>3</v>
      </c>
      <c r="N7" s="3" t="str">
        <f>'Cls MG'!J21</f>
        <v>STAN 2</v>
      </c>
      <c r="O7" s="252" t="str">
        <f>'Cls MG'!K21</f>
        <v>Stanislas 2</v>
      </c>
      <c r="P7" s="252">
        <f>'Cls MG'!L21</f>
        <v>12</v>
      </c>
      <c r="Q7" s="252">
        <f>'Cls MG'!M21</f>
        <v>10</v>
      </c>
      <c r="R7" s="252">
        <f>'Cls MG'!N21</f>
        <v>0</v>
      </c>
      <c r="S7" s="252">
        <f>'Cls MG'!O21</f>
        <v>2</v>
      </c>
      <c r="T7" s="252">
        <f>'Cls MG'!P21</f>
        <v>27</v>
      </c>
      <c r="U7" s="252">
        <f>'Cls MG'!Q21</f>
        <v>6</v>
      </c>
      <c r="V7" s="252">
        <f>'Cls MG'!R21</f>
        <v>21</v>
      </c>
      <c r="W7" s="282">
        <f>'Cls MG'!S21</f>
        <v>42</v>
      </c>
    </row>
    <row r="8" spans="1:23" ht="18" customHeight="1" x14ac:dyDescent="0.25">
      <c r="A8" s="281">
        <v>4</v>
      </c>
      <c r="B8" s="3" t="str">
        <f>'Cls B1'!J18</f>
        <v>MASS 1</v>
      </c>
      <c r="C8" s="252" t="str">
        <f>'Cls B1'!K18</f>
        <v>Massillon 1</v>
      </c>
      <c r="D8" s="252">
        <f>'Cls B1'!L18</f>
        <v>9</v>
      </c>
      <c r="E8" s="252">
        <f>'Cls B1'!M18</f>
        <v>6</v>
      </c>
      <c r="F8" s="252">
        <f>'Cls B1'!N18</f>
        <v>3</v>
      </c>
      <c r="G8" s="252">
        <f>'Cls B1'!O18</f>
        <v>0</v>
      </c>
      <c r="H8" s="252">
        <f>'Cls B1'!P18</f>
        <v>16</v>
      </c>
      <c r="I8" s="252">
        <f>'Cls B1'!Q18</f>
        <v>6</v>
      </c>
      <c r="J8" s="252">
        <f>'Cls B1'!R18</f>
        <v>10</v>
      </c>
      <c r="K8" s="252">
        <f>'Cls B1'!S18</f>
        <v>30</v>
      </c>
      <c r="L8" s="279"/>
      <c r="M8" s="252">
        <v>4</v>
      </c>
      <c r="N8" s="3" t="str">
        <f>'Cls MG'!J22</f>
        <v>FEN 1</v>
      </c>
      <c r="O8" s="252" t="str">
        <f>'Cls MG'!K22</f>
        <v>Fénelon Sainte Marie 1</v>
      </c>
      <c r="P8" s="252">
        <f>'Cls MG'!L22</f>
        <v>11</v>
      </c>
      <c r="Q8" s="252">
        <f>'Cls MG'!M22</f>
        <v>9</v>
      </c>
      <c r="R8" s="252">
        <f>'Cls MG'!N22</f>
        <v>0</v>
      </c>
      <c r="S8" s="252">
        <f>'Cls MG'!O22</f>
        <v>2</v>
      </c>
      <c r="T8" s="252">
        <f>'Cls MG'!P22</f>
        <v>37</v>
      </c>
      <c r="U8" s="252">
        <f>'Cls MG'!Q22</f>
        <v>10</v>
      </c>
      <c r="V8" s="252">
        <f>'Cls MG'!R22</f>
        <v>27</v>
      </c>
      <c r="W8" s="282">
        <f>'Cls MG'!S22</f>
        <v>38</v>
      </c>
    </row>
    <row r="9" spans="1:23" ht="18" customHeight="1" x14ac:dyDescent="0.25">
      <c r="A9" s="281">
        <v>5</v>
      </c>
      <c r="B9" s="3" t="str">
        <f>'Cls B1'!J19</f>
        <v>JBS 1</v>
      </c>
      <c r="C9" s="252" t="str">
        <f>'Cls B1'!K19</f>
        <v>Jean Baptiste La Salle 1</v>
      </c>
      <c r="D9" s="252">
        <f>'Cls B1'!L19</f>
        <v>12</v>
      </c>
      <c r="E9" s="252">
        <f>'Cls B1'!M19</f>
        <v>4</v>
      </c>
      <c r="F9" s="252">
        <f>'Cls B1'!N19</f>
        <v>2</v>
      </c>
      <c r="G9" s="252">
        <f>'Cls B1'!O19</f>
        <v>6</v>
      </c>
      <c r="H9" s="252">
        <f>'Cls B1'!P19</f>
        <v>11</v>
      </c>
      <c r="I9" s="252">
        <f>'Cls B1'!Q19</f>
        <v>28</v>
      </c>
      <c r="J9" s="252">
        <f>'Cls B1'!R19</f>
        <v>-17</v>
      </c>
      <c r="K9" s="252">
        <f>'Cls B1'!S19</f>
        <v>26</v>
      </c>
      <c r="L9" s="279"/>
      <c r="M9" s="252">
        <v>5</v>
      </c>
      <c r="N9" s="3" t="str">
        <f>'Cls MG'!J23</f>
        <v>SANO</v>
      </c>
      <c r="O9" s="252" t="str">
        <f>'Cls MG'!K23</f>
        <v>Saint André de Nogent</v>
      </c>
      <c r="P9" s="252">
        <f>'Cls MG'!L23</f>
        <v>11</v>
      </c>
      <c r="Q9" s="252">
        <f>'Cls MG'!M23</f>
        <v>8</v>
      </c>
      <c r="R9" s="252">
        <f>'Cls MG'!N23</f>
        <v>1</v>
      </c>
      <c r="S9" s="252">
        <f>'Cls MG'!O23</f>
        <v>2</v>
      </c>
      <c r="T9" s="252">
        <f>'Cls MG'!P23</f>
        <v>25</v>
      </c>
      <c r="U9" s="252">
        <f>'Cls MG'!Q23</f>
        <v>5</v>
      </c>
      <c r="V9" s="252">
        <f>'Cls MG'!R23</f>
        <v>20</v>
      </c>
      <c r="W9" s="282">
        <f>'Cls MG'!S23</f>
        <v>36</v>
      </c>
    </row>
    <row r="10" spans="1:23" ht="18" customHeight="1" x14ac:dyDescent="0.25">
      <c r="A10" s="281">
        <v>6</v>
      </c>
      <c r="B10" s="3" t="str">
        <f>'Cls B1'!J20</f>
        <v>SJL 2</v>
      </c>
      <c r="C10" s="252" t="str">
        <f>'Cls B1'!K20</f>
        <v>Saint Justin Levallois 2</v>
      </c>
      <c r="D10" s="252">
        <f>'Cls B1'!L20</f>
        <v>11</v>
      </c>
      <c r="E10" s="252">
        <f>'Cls B1'!M20</f>
        <v>4</v>
      </c>
      <c r="F10" s="252">
        <f>'Cls B1'!N20</f>
        <v>1</v>
      </c>
      <c r="G10" s="252">
        <f>'Cls B1'!O20</f>
        <v>6</v>
      </c>
      <c r="H10" s="252">
        <f>'Cls B1'!P20</f>
        <v>15</v>
      </c>
      <c r="I10" s="252">
        <f>'Cls B1'!Q20</f>
        <v>26</v>
      </c>
      <c r="J10" s="252">
        <f>'Cls B1'!R20</f>
        <v>-11</v>
      </c>
      <c r="K10" s="252">
        <f>'Cls B1'!S20</f>
        <v>24</v>
      </c>
      <c r="L10" s="279"/>
      <c r="M10" s="252">
        <v>6</v>
      </c>
      <c r="N10" s="3" t="str">
        <f>'Cls MG'!J24</f>
        <v>MASS 2</v>
      </c>
      <c r="O10" s="252" t="str">
        <f>'Cls MG'!K24</f>
        <v>Massillon 2</v>
      </c>
      <c r="P10" s="252">
        <f>'Cls MG'!L24</f>
        <v>13</v>
      </c>
      <c r="Q10" s="252">
        <f>'Cls MG'!M24</f>
        <v>5</v>
      </c>
      <c r="R10" s="252">
        <f>'Cls MG'!N24</f>
        <v>0</v>
      </c>
      <c r="S10" s="252">
        <f>'Cls MG'!O24</f>
        <v>8</v>
      </c>
      <c r="T10" s="252">
        <f>'Cls MG'!P24</f>
        <v>13</v>
      </c>
      <c r="U10" s="252">
        <f>'Cls MG'!Q24</f>
        <v>24</v>
      </c>
      <c r="V10" s="252">
        <f>'Cls MG'!R24</f>
        <v>-11</v>
      </c>
      <c r="W10" s="282">
        <f>'Cls MG'!S24</f>
        <v>28</v>
      </c>
    </row>
    <row r="11" spans="1:23" ht="18" customHeight="1" x14ac:dyDescent="0.25">
      <c r="A11" s="281">
        <v>7</v>
      </c>
      <c r="B11" s="3" t="str">
        <f>'Cls B1'!J21</f>
        <v>STAN 2</v>
      </c>
      <c r="C11" s="252" t="str">
        <f>'Cls B1'!K21</f>
        <v>Stanislas 2</v>
      </c>
      <c r="D11" s="252">
        <f>'Cls B1'!L21</f>
        <v>12</v>
      </c>
      <c r="E11" s="252">
        <f>'Cls B1'!M21</f>
        <v>3</v>
      </c>
      <c r="F11" s="252">
        <f>'Cls B1'!N21</f>
        <v>0</v>
      </c>
      <c r="G11" s="252">
        <f>'Cls B1'!O21</f>
        <v>9</v>
      </c>
      <c r="H11" s="252">
        <f>'Cls B1'!P21</f>
        <v>8</v>
      </c>
      <c r="I11" s="252">
        <f>'Cls B1'!Q21</f>
        <v>36</v>
      </c>
      <c r="J11" s="252">
        <f>'Cls B1'!R21</f>
        <v>-28</v>
      </c>
      <c r="K11" s="252">
        <f>'Cls B1'!S21</f>
        <v>21</v>
      </c>
      <c r="L11" s="279"/>
      <c r="M11" s="252">
        <v>7</v>
      </c>
      <c r="N11" s="3" t="str">
        <f>'Cls MG'!J25</f>
        <v>BND</v>
      </c>
      <c r="O11" s="252" t="str">
        <f>'Cls MG'!K25</f>
        <v>Bossuet Notre Dame</v>
      </c>
      <c r="P11" s="252">
        <f>'Cls MG'!L25</f>
        <v>12</v>
      </c>
      <c r="Q11" s="252">
        <f>'Cls MG'!M25</f>
        <v>5</v>
      </c>
      <c r="R11" s="252">
        <f>'Cls MG'!N25</f>
        <v>0</v>
      </c>
      <c r="S11" s="252">
        <f>'Cls MG'!O25</f>
        <v>7</v>
      </c>
      <c r="T11" s="252">
        <f>'Cls MG'!P25</f>
        <v>20</v>
      </c>
      <c r="U11" s="252">
        <f>'Cls MG'!Q25</f>
        <v>27</v>
      </c>
      <c r="V11" s="252">
        <f>'Cls MG'!R25</f>
        <v>-7</v>
      </c>
      <c r="W11" s="282">
        <f>'Cls MG'!S25</f>
        <v>27</v>
      </c>
    </row>
    <row r="12" spans="1:23" ht="18" customHeight="1" x14ac:dyDescent="0.25">
      <c r="A12" s="281">
        <v>8</v>
      </c>
      <c r="B12" s="3" t="str">
        <f>'Cls B1'!J22</f>
        <v>ROC 1</v>
      </c>
      <c r="C12" s="252" t="str">
        <f>'Cls B1'!K22</f>
        <v>Rocroy St Vincent 1</v>
      </c>
      <c r="D12" s="252">
        <f>'Cls B1'!L22</f>
        <v>9</v>
      </c>
      <c r="E12" s="252">
        <f>'Cls B1'!M22</f>
        <v>2</v>
      </c>
      <c r="F12" s="252">
        <f>'Cls B1'!N22</f>
        <v>0</v>
      </c>
      <c r="G12" s="252">
        <f>'Cls B1'!O22</f>
        <v>7</v>
      </c>
      <c r="H12" s="252">
        <f>'Cls B1'!P22</f>
        <v>7</v>
      </c>
      <c r="I12" s="252">
        <f>'Cls B1'!Q22</f>
        <v>16</v>
      </c>
      <c r="J12" s="252">
        <f>'Cls B1'!R22</f>
        <v>-9</v>
      </c>
      <c r="K12" s="252">
        <f>'Cls B1'!S22</f>
        <v>15</v>
      </c>
      <c r="L12" s="279"/>
      <c r="M12" s="252">
        <v>8</v>
      </c>
      <c r="N12" s="3" t="str">
        <f>'Cls MG'!J26</f>
        <v xml:space="preserve">ROC </v>
      </c>
      <c r="O12" s="252" t="str">
        <f>'Cls MG'!K26</f>
        <v>Rocroy Saint Vincent</v>
      </c>
      <c r="P12" s="252">
        <f>'Cls MG'!L26</f>
        <v>11</v>
      </c>
      <c r="Q12" s="252">
        <f>'Cls MG'!M26</f>
        <v>5</v>
      </c>
      <c r="R12" s="252">
        <f>'Cls MG'!N26</f>
        <v>0</v>
      </c>
      <c r="S12" s="252">
        <f>'Cls MG'!O26</f>
        <v>6</v>
      </c>
      <c r="T12" s="252">
        <f>'Cls MG'!P26</f>
        <v>21</v>
      </c>
      <c r="U12" s="252">
        <f>'Cls MG'!Q26</f>
        <v>31</v>
      </c>
      <c r="V12" s="252">
        <f>'Cls MG'!R26</f>
        <v>-10</v>
      </c>
      <c r="W12" s="282">
        <f>'Cls MG'!S26</f>
        <v>26</v>
      </c>
    </row>
    <row r="13" spans="1:23" ht="18" customHeight="1" x14ac:dyDescent="0.25">
      <c r="A13" s="281">
        <v>9</v>
      </c>
      <c r="B13" s="3" t="str">
        <f>'Cls B1'!J23</f>
        <v>MASS 2</v>
      </c>
      <c r="C13" s="252" t="str">
        <f>'Cls B1'!K23</f>
        <v>Massillon 2</v>
      </c>
      <c r="D13" s="252">
        <f>'Cls B1'!L23</f>
        <v>9</v>
      </c>
      <c r="E13" s="252">
        <f>'Cls B1'!M23</f>
        <v>1</v>
      </c>
      <c r="F13" s="252">
        <f>'Cls B1'!N23</f>
        <v>0</v>
      </c>
      <c r="G13" s="252">
        <f>'Cls B1'!O23</f>
        <v>8</v>
      </c>
      <c r="H13" s="252">
        <f>'Cls B1'!P23</f>
        <v>4</v>
      </c>
      <c r="I13" s="252">
        <f>'Cls B1'!Q23</f>
        <v>27</v>
      </c>
      <c r="J13" s="252">
        <f>'Cls B1'!R23</f>
        <v>-23</v>
      </c>
      <c r="K13" s="252">
        <f>'Cls B1'!S23</f>
        <v>12</v>
      </c>
      <c r="L13" s="279"/>
      <c r="M13" s="252">
        <v>9</v>
      </c>
      <c r="N13" s="3" t="str">
        <f>'Cls MG'!J27</f>
        <v>FEN 2</v>
      </c>
      <c r="O13" s="252" t="str">
        <f>'Cls MG'!K27</f>
        <v>Fénelon Sainte Marie 2</v>
      </c>
      <c r="P13" s="252">
        <f>'Cls MG'!L27</f>
        <v>12</v>
      </c>
      <c r="Q13" s="252">
        <f>'Cls MG'!M27</f>
        <v>4</v>
      </c>
      <c r="R13" s="252">
        <f>'Cls MG'!N27</f>
        <v>1</v>
      </c>
      <c r="S13" s="252">
        <f>'Cls MG'!O27</f>
        <v>7</v>
      </c>
      <c r="T13" s="252">
        <f>'Cls MG'!P27</f>
        <v>14</v>
      </c>
      <c r="U13" s="252">
        <f>'Cls MG'!Q27</f>
        <v>23</v>
      </c>
      <c r="V13" s="252">
        <f>'Cls MG'!R27</f>
        <v>-9</v>
      </c>
      <c r="W13" s="282">
        <f>'Cls MG'!S27</f>
        <v>25</v>
      </c>
    </row>
    <row r="14" spans="1:23" ht="18" customHeight="1" x14ac:dyDescent="0.25">
      <c r="A14" s="433" t="s">
        <v>151</v>
      </c>
      <c r="B14" s="434"/>
      <c r="C14" s="434"/>
      <c r="D14" s="434"/>
      <c r="E14" s="434"/>
      <c r="F14" s="434"/>
      <c r="G14" s="434"/>
      <c r="H14" s="434"/>
      <c r="I14" s="434"/>
      <c r="J14" s="434"/>
      <c r="K14" s="435"/>
      <c r="L14" s="206"/>
      <c r="M14" s="252">
        <v>10</v>
      </c>
      <c r="N14" s="3" t="str">
        <f>'Cls MG'!J28</f>
        <v>JBS</v>
      </c>
      <c r="O14" s="276" t="str">
        <f>'Cls MG'!K28</f>
        <v>Jean Baptiste La Salle Saint-Denis</v>
      </c>
      <c r="P14" s="252">
        <f>'Cls MG'!L28</f>
        <v>22</v>
      </c>
      <c r="Q14" s="252">
        <f>'Cls MG'!M28</f>
        <v>1</v>
      </c>
      <c r="R14" s="252">
        <f>'Cls MG'!N28</f>
        <v>0</v>
      </c>
      <c r="S14" s="252">
        <f>'Cls MG'!O28</f>
        <v>21</v>
      </c>
      <c r="T14" s="252">
        <f>'Cls MG'!P28</f>
        <v>11</v>
      </c>
      <c r="U14" s="252">
        <f>'Cls MG'!Q28</f>
        <v>91</v>
      </c>
      <c r="V14" s="252">
        <f>'Cls MG'!R28</f>
        <v>-80</v>
      </c>
      <c r="W14" s="282">
        <f>'Cls MG'!S28</f>
        <v>25</v>
      </c>
    </row>
    <row r="15" spans="1:23" ht="18" customHeight="1" x14ac:dyDescent="0.25">
      <c r="A15" s="278" t="s">
        <v>45</v>
      </c>
      <c r="B15" s="75" t="s">
        <v>8</v>
      </c>
      <c r="C15" s="75" t="s">
        <v>120</v>
      </c>
      <c r="D15" s="75" t="s">
        <v>121</v>
      </c>
      <c r="E15" s="75" t="s">
        <v>122</v>
      </c>
      <c r="F15" s="75" t="s">
        <v>123</v>
      </c>
      <c r="G15" s="75" t="s">
        <v>124</v>
      </c>
      <c r="H15" s="75" t="s">
        <v>126</v>
      </c>
      <c r="I15" s="75" t="s">
        <v>127</v>
      </c>
      <c r="J15" s="75" t="s">
        <v>128</v>
      </c>
      <c r="K15" s="75" t="s">
        <v>125</v>
      </c>
      <c r="L15" s="279"/>
      <c r="M15" s="252">
        <v>11</v>
      </c>
      <c r="N15" s="3" t="str">
        <f>'Cls MG'!J29</f>
        <v>STAN 3</v>
      </c>
      <c r="O15" s="252" t="str">
        <f>'Cls MG'!K29</f>
        <v>Stanislas 3</v>
      </c>
      <c r="P15" s="252">
        <f>'Cls MG'!L29</f>
        <v>11</v>
      </c>
      <c r="Q15" s="252">
        <f>'Cls MG'!M29</f>
        <v>3</v>
      </c>
      <c r="R15" s="252">
        <f>'Cls MG'!N29</f>
        <v>0</v>
      </c>
      <c r="S15" s="252">
        <f>'Cls MG'!O29</f>
        <v>8</v>
      </c>
      <c r="T15" s="252">
        <f>'Cls MG'!P29</f>
        <v>9</v>
      </c>
      <c r="U15" s="252">
        <f>'Cls MG'!Q29</f>
        <v>22</v>
      </c>
      <c r="V15" s="252">
        <f>'Cls MG'!R29</f>
        <v>-13</v>
      </c>
      <c r="W15" s="282">
        <f>'Cls MG'!S29</f>
        <v>20</v>
      </c>
    </row>
    <row r="16" spans="1:23" ht="18" customHeight="1" x14ac:dyDescent="0.25">
      <c r="A16" s="281">
        <v>1</v>
      </c>
      <c r="B16" s="253" t="str">
        <f>'Cls B2 et B3'!J11</f>
        <v>SANO</v>
      </c>
      <c r="C16" s="252" t="str">
        <f>'Cls B2 et B3'!K11</f>
        <v xml:space="preserve">Saint André Nogent </v>
      </c>
      <c r="D16" s="252">
        <f>'Cls B2 et B3'!L11</f>
        <v>8</v>
      </c>
      <c r="E16" s="252">
        <f>'Cls B2 et B3'!M11</f>
        <v>7</v>
      </c>
      <c r="F16" s="252">
        <f>'Cls B2 et B3'!N11</f>
        <v>1</v>
      </c>
      <c r="G16" s="252">
        <f>'Cls B2 et B3'!O11</f>
        <v>0</v>
      </c>
      <c r="H16" s="252">
        <f>'Cls B2 et B3'!P11</f>
        <v>31</v>
      </c>
      <c r="I16" s="252">
        <f>'Cls B2 et B3'!Q11</f>
        <v>3</v>
      </c>
      <c r="J16" s="252">
        <f>'Cls B2 et B3'!R11</f>
        <v>28</v>
      </c>
      <c r="K16" s="252">
        <f>'Cls B2 et B3'!S11</f>
        <v>30</v>
      </c>
      <c r="L16" s="279"/>
      <c r="M16" s="252">
        <v>12</v>
      </c>
      <c r="N16" s="3" t="str">
        <f>'Cls MG'!J30</f>
        <v>ASVP</v>
      </c>
      <c r="O16" s="252" t="str">
        <f>'Cls MG'!K30</f>
        <v>Saint Vincent de Paul</v>
      </c>
      <c r="P16" s="252">
        <f>'Cls MG'!L30</f>
        <v>10</v>
      </c>
      <c r="Q16" s="252">
        <f>'Cls MG'!M30</f>
        <v>3</v>
      </c>
      <c r="R16" s="252">
        <f>'Cls MG'!N30</f>
        <v>0</v>
      </c>
      <c r="S16" s="252">
        <f>'Cls MG'!O30</f>
        <v>7</v>
      </c>
      <c r="T16" s="252">
        <f>'Cls MG'!P30</f>
        <v>15</v>
      </c>
      <c r="U16" s="252">
        <f>'Cls MG'!Q30</f>
        <v>19</v>
      </c>
      <c r="V16" s="252">
        <f>'Cls MG'!R30</f>
        <v>-4</v>
      </c>
      <c r="W16" s="282">
        <f>'Cls MG'!S30</f>
        <v>19</v>
      </c>
    </row>
    <row r="17" spans="1:23" ht="18" customHeight="1" x14ac:dyDescent="0.25">
      <c r="A17" s="281">
        <v>2</v>
      </c>
      <c r="B17" s="253" t="str">
        <f>'Cls B2 et B3'!J12</f>
        <v>BND</v>
      </c>
      <c r="C17" s="252" t="str">
        <f>'Cls B2 et B3'!K12</f>
        <v>Bossuet Notre Dame</v>
      </c>
      <c r="D17" s="252">
        <f>'Cls B2 et B3'!L12</f>
        <v>8</v>
      </c>
      <c r="E17" s="252">
        <f>'Cls B2 et B3'!M12</f>
        <v>5</v>
      </c>
      <c r="F17" s="252">
        <f>'Cls B2 et B3'!N12</f>
        <v>2</v>
      </c>
      <c r="G17" s="252">
        <f>'Cls B2 et B3'!O12</f>
        <v>1</v>
      </c>
      <c r="H17" s="252">
        <f>'Cls B2 et B3'!P12</f>
        <v>16</v>
      </c>
      <c r="I17" s="252">
        <f>'Cls B2 et B3'!Q12</f>
        <v>18</v>
      </c>
      <c r="J17" s="252">
        <f>'Cls B2 et B3'!R12</f>
        <v>-2</v>
      </c>
      <c r="K17" s="252">
        <f>'Cls B2 et B3'!S12</f>
        <v>25</v>
      </c>
      <c r="L17" s="279"/>
      <c r="M17" s="441" t="s">
        <v>247</v>
      </c>
      <c r="N17" s="442"/>
      <c r="O17" s="442"/>
      <c r="P17" s="442"/>
      <c r="Q17" s="442"/>
      <c r="R17" s="442"/>
      <c r="S17" s="442"/>
      <c r="T17" s="442"/>
      <c r="U17" s="442"/>
      <c r="V17" s="442"/>
      <c r="W17" s="443"/>
    </row>
    <row r="18" spans="1:23" ht="18" customHeight="1" x14ac:dyDescent="0.25">
      <c r="A18" s="281">
        <v>3</v>
      </c>
      <c r="B18" s="253" t="str">
        <f>'Cls B2 et B3'!J13</f>
        <v>ASVP</v>
      </c>
      <c r="C18" s="252" t="str">
        <f>'Cls B2 et B3'!K13</f>
        <v>Saint Vincent de Paul</v>
      </c>
      <c r="D18" s="252">
        <f>'Cls B2 et B3'!L13</f>
        <v>8</v>
      </c>
      <c r="E18" s="252">
        <f>'Cls B2 et B3'!M13</f>
        <v>3</v>
      </c>
      <c r="F18" s="252">
        <f>'Cls B2 et B3'!N13</f>
        <v>5</v>
      </c>
      <c r="G18" s="252">
        <f>'Cls B2 et B3'!O13</f>
        <v>0</v>
      </c>
      <c r="H18" s="252">
        <f>'Cls B2 et B3'!P13</f>
        <v>5</v>
      </c>
      <c r="I18" s="252">
        <f>'Cls B2 et B3'!Q13</f>
        <v>19</v>
      </c>
      <c r="J18" s="252">
        <f>'Cls B2 et B3'!R13</f>
        <v>-14</v>
      </c>
      <c r="K18" s="252">
        <f>'Cls B2 et B3'!S13</f>
        <v>22</v>
      </c>
      <c r="L18" s="279"/>
      <c r="M18" s="444"/>
      <c r="N18" s="445"/>
      <c r="O18" s="445"/>
      <c r="P18" s="445"/>
      <c r="Q18" s="445"/>
      <c r="R18" s="445"/>
      <c r="S18" s="445"/>
      <c r="T18" s="445"/>
      <c r="U18" s="445"/>
      <c r="V18" s="445"/>
      <c r="W18" s="446"/>
    </row>
    <row r="19" spans="1:23" ht="18" customHeight="1" x14ac:dyDescent="0.25">
      <c r="A19" s="281">
        <v>4</v>
      </c>
      <c r="B19" s="253" t="str">
        <f>'Cls B2 et B3'!J14</f>
        <v>STAN 4</v>
      </c>
      <c r="C19" s="252" t="str">
        <f>'Cls B2 et B3'!K14</f>
        <v>Stanislas 4</v>
      </c>
      <c r="D19" s="252">
        <f>'Cls B2 et B3'!L14</f>
        <v>8</v>
      </c>
      <c r="E19" s="252">
        <f>'Cls B2 et B3'!M14</f>
        <v>3</v>
      </c>
      <c r="F19" s="252">
        <f>'Cls B2 et B3'!N14</f>
        <v>3</v>
      </c>
      <c r="G19" s="252">
        <f>'Cls B2 et B3'!O14</f>
        <v>2</v>
      </c>
      <c r="H19" s="252">
        <f>'Cls B2 et B3'!P14</f>
        <v>8</v>
      </c>
      <c r="I19" s="252">
        <f>'Cls B2 et B3'!Q14</f>
        <v>26</v>
      </c>
      <c r="J19" s="252">
        <f>'Cls B2 et B3'!R14</f>
        <v>-18</v>
      </c>
      <c r="K19" s="252">
        <f>'Cls B2 et B3'!S14</f>
        <v>20</v>
      </c>
      <c r="L19" s="279"/>
      <c r="M19" s="75" t="s">
        <v>45</v>
      </c>
      <c r="N19" s="75" t="s">
        <v>8</v>
      </c>
      <c r="O19" s="75" t="s">
        <v>120</v>
      </c>
      <c r="P19" s="75" t="s">
        <v>121</v>
      </c>
      <c r="Q19" s="75" t="s">
        <v>122</v>
      </c>
      <c r="R19" s="75" t="s">
        <v>123</v>
      </c>
      <c r="S19" s="75" t="s">
        <v>124</v>
      </c>
      <c r="T19" s="75" t="s">
        <v>126</v>
      </c>
      <c r="U19" s="75" t="s">
        <v>127</v>
      </c>
      <c r="V19" s="75" t="s">
        <v>128</v>
      </c>
      <c r="W19" s="280" t="s">
        <v>125</v>
      </c>
    </row>
    <row r="20" spans="1:23" ht="18" customHeight="1" x14ac:dyDescent="0.25">
      <c r="A20" s="281">
        <v>5</v>
      </c>
      <c r="B20" s="253" t="str">
        <f>'Cls B2 et B3'!J15</f>
        <v>STAN 3</v>
      </c>
      <c r="C20" s="252" t="str">
        <f>'Cls B2 et B3'!K15</f>
        <v>Stanislas 3</v>
      </c>
      <c r="D20" s="252">
        <f>'Cls B2 et B3'!L15</f>
        <v>8</v>
      </c>
      <c r="E20" s="252">
        <f>'Cls B2 et B3'!M15</f>
        <v>3</v>
      </c>
      <c r="F20" s="252">
        <f>'Cls B2 et B3'!N15</f>
        <v>1</v>
      </c>
      <c r="G20" s="252">
        <f>'Cls B2 et B3'!O15</f>
        <v>4</v>
      </c>
      <c r="H20" s="252">
        <f>'Cls B2 et B3'!P15</f>
        <v>15</v>
      </c>
      <c r="I20" s="252">
        <f>'Cls B2 et B3'!Q15</f>
        <v>9</v>
      </c>
      <c r="J20" s="252">
        <f>'Cls B2 et B3'!R15</f>
        <v>6</v>
      </c>
      <c r="K20" s="252">
        <f>'Cls B2 et B3'!S15</f>
        <v>18</v>
      </c>
      <c r="L20" s="279"/>
      <c r="M20" s="252">
        <v>1</v>
      </c>
      <c r="N20" s="252" t="str">
        <f>'Cls CG et JG'!J8</f>
        <v>MASS</v>
      </c>
      <c r="O20" s="252" t="str">
        <f>'Cls CG et JG'!K8</f>
        <v xml:space="preserve">Massillon </v>
      </c>
      <c r="P20" s="252">
        <f>'Cls CG et JG'!L8</f>
        <v>4</v>
      </c>
      <c r="Q20" s="252">
        <f>'Cls CG et JG'!M8</f>
        <v>4</v>
      </c>
      <c r="R20" s="252">
        <f>'Cls CG et JG'!N8</f>
        <v>0</v>
      </c>
      <c r="S20" s="252">
        <f>'Cls CG et JG'!O8</f>
        <v>0</v>
      </c>
      <c r="T20" s="252">
        <f>'Cls CG et JG'!P8</f>
        <v>8</v>
      </c>
      <c r="U20" s="252">
        <f>'Cls CG et JG'!Q8</f>
        <v>0</v>
      </c>
      <c r="V20" s="252">
        <f>'Cls CG et JG'!R8</f>
        <v>8</v>
      </c>
      <c r="W20" s="282">
        <f>'Cls CG et JG'!S8</f>
        <v>16</v>
      </c>
    </row>
    <row r="21" spans="1:23" ht="18" customHeight="1" x14ac:dyDescent="0.25">
      <c r="A21" s="436" t="s">
        <v>150</v>
      </c>
      <c r="B21" s="437"/>
      <c r="C21" s="437"/>
      <c r="D21" s="437"/>
      <c r="E21" s="437"/>
      <c r="F21" s="437"/>
      <c r="G21" s="437"/>
      <c r="H21" s="437"/>
      <c r="I21" s="437"/>
      <c r="J21" s="437"/>
      <c r="K21" s="438"/>
      <c r="L21" s="206"/>
      <c r="M21" s="252">
        <v>2</v>
      </c>
      <c r="N21" s="252" t="str">
        <f>'Cls CG et JG'!J9</f>
        <v>SMP</v>
      </c>
      <c r="O21" s="252" t="str">
        <f>'Cls CG et JG'!K9</f>
        <v>Saint Michel de Picpus</v>
      </c>
      <c r="P21" s="252">
        <f>'Cls CG et JG'!L9</f>
        <v>4</v>
      </c>
      <c r="Q21" s="252">
        <f>'Cls CG et JG'!M9</f>
        <v>2</v>
      </c>
      <c r="R21" s="252">
        <f>'Cls CG et JG'!N9</f>
        <v>0</v>
      </c>
      <c r="S21" s="252">
        <f>'Cls CG et JG'!O9</f>
        <v>2</v>
      </c>
      <c r="T21" s="252">
        <f>'Cls CG et JG'!P9</f>
        <v>5</v>
      </c>
      <c r="U21" s="252">
        <f>'Cls CG et JG'!Q9</f>
        <v>4</v>
      </c>
      <c r="V21" s="252">
        <f>'Cls CG et JG'!R9</f>
        <v>1</v>
      </c>
      <c r="W21" s="282">
        <f>'Cls CG et JG'!S9</f>
        <v>10</v>
      </c>
    </row>
    <row r="22" spans="1:23" ht="18" customHeight="1" x14ac:dyDescent="0.25">
      <c r="A22" s="278" t="s">
        <v>45</v>
      </c>
      <c r="B22" s="75" t="s">
        <v>8</v>
      </c>
      <c r="C22" s="75" t="s">
        <v>120</v>
      </c>
      <c r="D22" s="75" t="s">
        <v>121</v>
      </c>
      <c r="E22" s="75" t="s">
        <v>122</v>
      </c>
      <c r="F22" s="75" t="s">
        <v>123</v>
      </c>
      <c r="G22" s="75" t="s">
        <v>124</v>
      </c>
      <c r="H22" s="75" t="s">
        <v>126</v>
      </c>
      <c r="I22" s="75" t="s">
        <v>127</v>
      </c>
      <c r="J22" s="75" t="s">
        <v>128</v>
      </c>
      <c r="K22" s="75" t="s">
        <v>125</v>
      </c>
      <c r="L22" s="279"/>
      <c r="M22" s="252">
        <v>3</v>
      </c>
      <c r="N22" s="252" t="str">
        <f>'Cls CG et JG'!J10</f>
        <v>RS</v>
      </c>
      <c r="O22" s="252" t="str">
        <f>'Cls CG et JG'!K10</f>
        <v>Robert Schuman</v>
      </c>
      <c r="P22" s="252">
        <f>'Cls CG et JG'!L10</f>
        <v>4</v>
      </c>
      <c r="Q22" s="252">
        <f>'Cls CG et JG'!M10</f>
        <v>0</v>
      </c>
      <c r="R22" s="252">
        <f>'Cls CG et JG'!N10</f>
        <v>0</v>
      </c>
      <c r="S22" s="252">
        <f>'Cls CG et JG'!O10</f>
        <v>4</v>
      </c>
      <c r="T22" s="252">
        <f>'Cls CG et JG'!P10</f>
        <v>0</v>
      </c>
      <c r="U22" s="252">
        <f>'Cls CG et JG'!Q10</f>
        <v>9</v>
      </c>
      <c r="V22" s="252">
        <f>'Cls CG et JG'!R10</f>
        <v>-9</v>
      </c>
      <c r="W22" s="282">
        <f>'Cls CG et JG'!S10</f>
        <v>4</v>
      </c>
    </row>
    <row r="23" spans="1:23" ht="18" customHeight="1" x14ac:dyDescent="0.25">
      <c r="A23" s="281">
        <v>1</v>
      </c>
      <c r="B23" s="254" t="str">
        <f>'Cls B2 et B3'!J36</f>
        <v>FEN 2</v>
      </c>
      <c r="C23" s="117" t="str">
        <f>'Cls B2 et B3'!K36</f>
        <v>Fénelon Ste Marie 2</v>
      </c>
      <c r="D23" s="117">
        <f>'Cls B2 et B3'!L36</f>
        <v>8</v>
      </c>
      <c r="E23" s="117">
        <f>'Cls B2 et B3'!M36</f>
        <v>0</v>
      </c>
      <c r="F23" s="117">
        <f>'Cls B2 et B3'!N36</f>
        <v>8</v>
      </c>
      <c r="G23" s="117">
        <f>'Cls B2 et B3'!O36</f>
        <v>0</v>
      </c>
      <c r="H23" s="117">
        <f>'Cls B2 et B3'!P36</f>
        <v>18</v>
      </c>
      <c r="I23" s="117">
        <f>'Cls B2 et B3'!Q36</f>
        <v>1</v>
      </c>
      <c r="J23" s="117">
        <f>'Cls B2 et B3'!R36</f>
        <v>17</v>
      </c>
      <c r="K23" s="117">
        <f>'Cls B2 et B3'!S36</f>
        <v>16</v>
      </c>
      <c r="L23" s="279"/>
      <c r="M23" s="412" t="s">
        <v>250</v>
      </c>
      <c r="N23" s="413"/>
      <c r="O23" s="413"/>
      <c r="P23" s="413"/>
      <c r="Q23" s="413"/>
      <c r="R23" s="413"/>
      <c r="S23" s="413"/>
      <c r="T23" s="413"/>
      <c r="U23" s="413"/>
      <c r="V23" s="413"/>
      <c r="W23" s="414"/>
    </row>
    <row r="24" spans="1:23" ht="18" customHeight="1" x14ac:dyDescent="0.25">
      <c r="A24" s="281">
        <v>2</v>
      </c>
      <c r="B24" s="254" t="str">
        <f>'Cls B2 et B3'!J37</f>
        <v>SJL 3</v>
      </c>
      <c r="C24" s="117" t="str">
        <f>'Cls B2 et B3'!K37</f>
        <v>Saint Justin Levallois 3</v>
      </c>
      <c r="D24" s="117">
        <f>'Cls B2 et B3'!L37</f>
        <v>8</v>
      </c>
      <c r="E24" s="117">
        <f>'Cls B2 et B3'!M37</f>
        <v>0</v>
      </c>
      <c r="F24" s="117">
        <f>'Cls B2 et B3'!N37</f>
        <v>8</v>
      </c>
      <c r="G24" s="117">
        <f>'Cls B2 et B3'!O37</f>
        <v>0</v>
      </c>
      <c r="H24" s="117">
        <f>'Cls B2 et B3'!P37</f>
        <v>20</v>
      </c>
      <c r="I24" s="117">
        <f>'Cls B2 et B3'!Q37</f>
        <v>11</v>
      </c>
      <c r="J24" s="117">
        <f>'Cls B2 et B3'!R37</f>
        <v>9</v>
      </c>
      <c r="K24" s="117">
        <f>'Cls B2 et B3'!S37</f>
        <v>16</v>
      </c>
      <c r="L24" s="279"/>
      <c r="M24" s="415"/>
      <c r="N24" s="416"/>
      <c r="O24" s="416"/>
      <c r="P24" s="416"/>
      <c r="Q24" s="416"/>
      <c r="R24" s="416"/>
      <c r="S24" s="416"/>
      <c r="T24" s="416"/>
      <c r="U24" s="416"/>
      <c r="V24" s="416"/>
      <c r="W24" s="417"/>
    </row>
    <row r="25" spans="1:23" ht="18" customHeight="1" x14ac:dyDescent="0.25">
      <c r="A25" s="281">
        <v>3</v>
      </c>
      <c r="B25" s="254" t="str">
        <f>'Cls B2 et B3'!J38</f>
        <v>JBS 2</v>
      </c>
      <c r="C25" s="117" t="str">
        <f>'Cls B2 et B3'!K38</f>
        <v>Jean Baptiste La Salle 2</v>
      </c>
      <c r="D25" s="117">
        <f>'Cls B2 et B3'!L38</f>
        <v>8</v>
      </c>
      <c r="E25" s="117">
        <f>'Cls B2 et B3'!M38</f>
        <v>2</v>
      </c>
      <c r="F25" s="117">
        <f>'Cls B2 et B3'!N38</f>
        <v>1</v>
      </c>
      <c r="G25" s="117">
        <f>'Cls B2 et B3'!O38</f>
        <v>5</v>
      </c>
      <c r="H25" s="117">
        <f>'Cls B2 et B3'!P38</f>
        <v>12</v>
      </c>
      <c r="I25" s="117">
        <f>'Cls B2 et B3'!Q38</f>
        <v>22</v>
      </c>
      <c r="J25" s="117">
        <f>'Cls B2 et B3'!R38</f>
        <v>-10</v>
      </c>
      <c r="K25" s="117">
        <f>'Cls B2 et B3'!S38</f>
        <v>15</v>
      </c>
      <c r="L25" s="279"/>
      <c r="M25" s="75" t="s">
        <v>45</v>
      </c>
      <c r="N25" s="75" t="s">
        <v>8</v>
      </c>
      <c r="O25" s="75" t="s">
        <v>120</v>
      </c>
      <c r="P25" s="75" t="s">
        <v>121</v>
      </c>
      <c r="Q25" s="75" t="s">
        <v>122</v>
      </c>
      <c r="R25" s="75" t="s">
        <v>123</v>
      </c>
      <c r="S25" s="75" t="s">
        <v>124</v>
      </c>
      <c r="T25" s="75" t="s">
        <v>126</v>
      </c>
      <c r="U25" s="75" t="s">
        <v>127</v>
      </c>
      <c r="V25" s="75" t="s">
        <v>128</v>
      </c>
      <c r="W25" s="280" t="s">
        <v>125</v>
      </c>
    </row>
    <row r="26" spans="1:23" ht="18" customHeight="1" x14ac:dyDescent="0.25">
      <c r="A26" s="281">
        <v>4</v>
      </c>
      <c r="B26" s="254" t="str">
        <f>'Cls B2 et B3'!J39</f>
        <v>FEN 3</v>
      </c>
      <c r="C26" s="117" t="str">
        <f>'Cls B2 et B3'!K39</f>
        <v>Fénelon Ste Marie 3</v>
      </c>
      <c r="D26" s="117">
        <f>'Cls B2 et B3'!L39</f>
        <v>8</v>
      </c>
      <c r="E26" s="117">
        <f>'Cls B2 et B3'!M39</f>
        <v>1</v>
      </c>
      <c r="F26" s="117">
        <f>'Cls B2 et B3'!N39</f>
        <v>3</v>
      </c>
      <c r="G26" s="117">
        <f>'Cls B2 et B3'!O39</f>
        <v>4</v>
      </c>
      <c r="H26" s="117">
        <f>'Cls B2 et B3'!P39</f>
        <v>10</v>
      </c>
      <c r="I26" s="117">
        <f>'Cls B2 et B3'!Q39</f>
        <v>14</v>
      </c>
      <c r="J26" s="117">
        <f>'Cls B2 et B3'!R39</f>
        <v>-4</v>
      </c>
      <c r="K26" s="117">
        <f>'Cls B2 et B3'!S39</f>
        <v>14</v>
      </c>
      <c r="L26" s="279"/>
      <c r="M26" s="252">
        <v>1</v>
      </c>
      <c r="N26" s="252" t="str">
        <f>'Cls CG et JG'!J19</f>
        <v>MASS (JG)</v>
      </c>
      <c r="O26" s="252" t="str">
        <f>'Cls CG et JG'!K19</f>
        <v xml:space="preserve">Massillon </v>
      </c>
      <c r="P26" s="252">
        <f>'Cls CG et JG'!L19</f>
        <v>2</v>
      </c>
      <c r="Q26" s="252">
        <f>'Cls CG et JG'!M19</f>
        <v>1</v>
      </c>
      <c r="R26" s="252">
        <f>'Cls CG et JG'!N19</f>
        <v>1</v>
      </c>
      <c r="S26" s="252">
        <f>'Cls CG et JG'!O19</f>
        <v>0</v>
      </c>
      <c r="T26" s="252">
        <f>'Cls CG et JG'!P19</f>
        <v>2</v>
      </c>
      <c r="U26" s="252">
        <f>'Cls CG et JG'!Q19</f>
        <v>0</v>
      </c>
      <c r="V26" s="252">
        <f>'Cls CG et JG'!R19</f>
        <v>2</v>
      </c>
      <c r="W26" s="282">
        <f>'Cls CG et JG'!S19</f>
        <v>6</v>
      </c>
    </row>
    <row r="27" spans="1:23" ht="18" customHeight="1" thickBot="1" x14ac:dyDescent="0.3">
      <c r="A27" s="283">
        <v>5</v>
      </c>
      <c r="B27" s="284" t="str">
        <f>'Cls B2 et B3'!J40</f>
        <v>ROC 2</v>
      </c>
      <c r="C27" s="285" t="str">
        <f>'Cls B2 et B3'!K40</f>
        <v>Rocroy 2</v>
      </c>
      <c r="D27" s="285">
        <f>'Cls B2 et B3'!L40</f>
        <v>8</v>
      </c>
      <c r="E27" s="285">
        <f>'Cls B2 et B3'!M40</f>
        <v>1</v>
      </c>
      <c r="F27" s="285">
        <f>'Cls B2 et B3'!N40</f>
        <v>2</v>
      </c>
      <c r="G27" s="285">
        <f>'Cls B2 et B3'!O40</f>
        <v>5</v>
      </c>
      <c r="H27" s="285">
        <f>'Cls B2 et B3'!P40</f>
        <v>8</v>
      </c>
      <c r="I27" s="285">
        <f>'Cls B2 et B3'!Q40</f>
        <v>20</v>
      </c>
      <c r="J27" s="285">
        <f>'Cls B2 et B3'!R40</f>
        <v>-12</v>
      </c>
      <c r="K27" s="285">
        <f>'Cls B2 et B3'!S40</f>
        <v>13</v>
      </c>
      <c r="L27" s="286"/>
      <c r="M27" s="287">
        <v>2</v>
      </c>
      <c r="N27" s="287" t="str">
        <f>'Cls CG et JG'!J20</f>
        <v>RS (JG)</v>
      </c>
      <c r="O27" s="287" t="str">
        <f>'Cls CG et JG'!K20</f>
        <v>Robert Schuman</v>
      </c>
      <c r="P27" s="287">
        <f>'Cls CG et JG'!L20</f>
        <v>2</v>
      </c>
      <c r="Q27" s="287">
        <f>'Cls CG et JG'!M20</f>
        <v>0</v>
      </c>
      <c r="R27" s="287">
        <f>'Cls CG et JG'!N20</f>
        <v>1</v>
      </c>
      <c r="S27" s="287">
        <f>'Cls CG et JG'!O20</f>
        <v>1</v>
      </c>
      <c r="T27" s="287">
        <f>'Cls CG et JG'!P20</f>
        <v>0</v>
      </c>
      <c r="U27" s="287">
        <f>'Cls CG et JG'!Q20</f>
        <v>2</v>
      </c>
      <c r="V27" s="287">
        <f>'Cls CG et JG'!R20</f>
        <v>-2</v>
      </c>
      <c r="W27" s="288">
        <f>'Cls CG et JG'!S20</f>
        <v>3</v>
      </c>
    </row>
    <row r="28" spans="1:23" ht="15.75" thickTop="1" x14ac:dyDescent="0.25"/>
  </sheetData>
  <mergeCells count="8">
    <mergeCell ref="M23:W24"/>
    <mergeCell ref="M1:W2"/>
    <mergeCell ref="A1:K2"/>
    <mergeCell ref="A3:K3"/>
    <mergeCell ref="A14:K14"/>
    <mergeCell ref="A21:K21"/>
    <mergeCell ref="M3:W3"/>
    <mergeCell ref="M17:W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Calendrier général</vt:lpstr>
      <vt:lpstr>Calendrier BG</vt:lpstr>
      <vt:lpstr>Cls B1</vt:lpstr>
      <vt:lpstr>Cls B2 et B3</vt:lpstr>
      <vt:lpstr>Calendrier MG</vt:lpstr>
      <vt:lpstr>Cls MG</vt:lpstr>
      <vt:lpstr>Calendriers CG et JG</vt:lpstr>
      <vt:lpstr>Cls CG et JG</vt:lpstr>
      <vt:lpstr>Classements</vt:lpstr>
      <vt:lpstr>Coupe BG</vt:lpstr>
      <vt:lpstr>Coupe MG</vt:lpstr>
      <vt:lpstr>Indispos profs</vt:lpstr>
      <vt:lpstr>Listing profs</vt:lpstr>
      <vt:lpstr>Installations</vt:lpstr>
      <vt:lpstr>'Calendrier BG'!Zone_d_impression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SLY</dc:creator>
  <cp:lastModifiedBy>UGSEL</cp:lastModifiedBy>
  <cp:lastPrinted>2022-02-23T14:42:00Z</cp:lastPrinted>
  <dcterms:created xsi:type="dcterms:W3CDTF">2013-10-09T18:05:06Z</dcterms:created>
  <dcterms:modified xsi:type="dcterms:W3CDTF">2022-02-23T14:46:44Z</dcterms:modified>
</cp:coreProperties>
</file>